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ейтинг команд" sheetId="1" r:id="rId1"/>
  </sheets>
  <definedNames>
    <definedName name="_xlnm._FilterDatabase" localSheetId="0" hidden="1">'Рейтинг команд'!$A$2:$BD$74</definedName>
  </definedNames>
  <calcPr calcId="162913"/>
</workbook>
</file>

<file path=xl/calcChain.xml><?xml version="1.0" encoding="utf-8"?>
<calcChain xmlns="http://schemas.openxmlformats.org/spreadsheetml/2006/main">
  <c r="AV74" i="1" l="1"/>
  <c r="AU74" i="1"/>
  <c r="AW74" i="1" s="1"/>
  <c r="AV73" i="1"/>
  <c r="AU73" i="1"/>
  <c r="AW73" i="1" s="1"/>
  <c r="AS73" i="1"/>
  <c r="AV72" i="1"/>
  <c r="AU72" i="1"/>
  <c r="AW72" i="1" s="1"/>
  <c r="AS72" i="1"/>
  <c r="AY71" i="1"/>
  <c r="AW71" i="1"/>
  <c r="AV71" i="1"/>
  <c r="AU71" i="1"/>
  <c r="AZ71" i="1" s="1"/>
  <c r="AW70" i="1"/>
  <c r="AV70" i="1"/>
  <c r="AU70" i="1"/>
  <c r="AV69" i="1"/>
  <c r="AU69" i="1"/>
  <c r="AS69" i="1"/>
  <c r="AW69" i="1" s="1"/>
  <c r="AV68" i="1"/>
  <c r="AU68" i="1"/>
  <c r="AW68" i="1"/>
  <c r="AY67" i="1"/>
  <c r="AV67" i="1"/>
  <c r="BA67" i="1" s="1"/>
  <c r="AU67" i="1"/>
  <c r="AS67" i="1"/>
  <c r="AW67" i="1" s="1"/>
  <c r="AV66" i="1"/>
  <c r="AU66" i="1"/>
  <c r="AW66" i="1"/>
  <c r="AV65" i="1"/>
  <c r="AU65" i="1"/>
  <c r="AS65" i="1"/>
  <c r="AW65" i="1" s="1"/>
  <c r="AV64" i="1"/>
  <c r="AU64" i="1"/>
  <c r="AS64" i="1"/>
  <c r="AW64" i="1" s="1"/>
  <c r="AY63" i="1"/>
  <c r="AV63" i="1"/>
  <c r="AU63" i="1"/>
  <c r="AW63" i="1" s="1"/>
  <c r="AS63" i="1"/>
  <c r="AV62" i="1"/>
  <c r="AU62" i="1"/>
  <c r="AS62" i="1"/>
  <c r="AW62" i="1" s="1"/>
  <c r="AV61" i="1"/>
  <c r="AU61" i="1"/>
  <c r="AS61" i="1"/>
  <c r="AW61" i="1" s="1"/>
  <c r="AV60" i="1"/>
  <c r="BA59" i="1" s="1"/>
  <c r="AU60" i="1"/>
  <c r="AS60" i="1"/>
  <c r="AW60" i="1" s="1"/>
  <c r="AY59" i="1"/>
  <c r="AW59" i="1"/>
  <c r="AV59" i="1"/>
  <c r="AU59" i="1"/>
  <c r="AS59" i="1"/>
  <c r="AZ59" i="1"/>
  <c r="AV58" i="1"/>
  <c r="AU58" i="1"/>
  <c r="AW58" i="1" s="1"/>
  <c r="AW57" i="1"/>
  <c r="AV57" i="1"/>
  <c r="AU57" i="1"/>
  <c r="AV56" i="1"/>
  <c r="AU56" i="1"/>
  <c r="AW56" i="1" s="1"/>
  <c r="AY55" i="1"/>
  <c r="AV55" i="1"/>
  <c r="AU55" i="1"/>
  <c r="AW55" i="1" s="1"/>
  <c r="AV54" i="1"/>
  <c r="AU54" i="1"/>
  <c r="AW54" i="1" s="1"/>
  <c r="AV53" i="1"/>
  <c r="AU53" i="1"/>
  <c r="AW53" i="1" s="1"/>
  <c r="AV52" i="1"/>
  <c r="AU52" i="1"/>
  <c r="AW52" i="1"/>
  <c r="AY51" i="1"/>
  <c r="AV51" i="1"/>
  <c r="AU51" i="1"/>
  <c r="AS51" i="1"/>
  <c r="AW51" i="1" s="1"/>
  <c r="BB51" i="1" s="1"/>
  <c r="BD51" i="1" s="1"/>
  <c r="AV50" i="1"/>
  <c r="AU50" i="1"/>
  <c r="AW50" i="1"/>
  <c r="AW49" i="1"/>
  <c r="AV49" i="1"/>
  <c r="AU49" i="1"/>
  <c r="AV48" i="1"/>
  <c r="AU48" i="1"/>
  <c r="AW48" i="1" s="1"/>
  <c r="AY47" i="1"/>
  <c r="AV47" i="1"/>
  <c r="BA47" i="1" s="1"/>
  <c r="AU47" i="1"/>
  <c r="AZ47" i="1"/>
  <c r="AS47" i="1"/>
  <c r="AW47" i="1"/>
  <c r="BB47" i="1" s="1"/>
  <c r="AV46" i="1"/>
  <c r="AU46" i="1"/>
  <c r="AW46" i="1" s="1"/>
  <c r="AV45" i="1"/>
  <c r="AU45" i="1"/>
  <c r="AW45" i="1"/>
  <c r="AV44" i="1"/>
  <c r="AU44" i="1"/>
  <c r="AW44" i="1" s="1"/>
  <c r="AY43" i="1"/>
  <c r="AV43" i="1"/>
  <c r="AU43" i="1"/>
  <c r="AW43" i="1" s="1"/>
  <c r="BB43" i="1" s="1"/>
  <c r="BD43" i="1" s="1"/>
  <c r="AZ43" i="1"/>
  <c r="AV42" i="1"/>
  <c r="AU42" i="1"/>
  <c r="AS42" i="1"/>
  <c r="AW42" i="1"/>
  <c r="AV41" i="1"/>
  <c r="AU41" i="1"/>
  <c r="AW41" i="1" s="1"/>
  <c r="AV40" i="1"/>
  <c r="BA39" i="1" s="1"/>
  <c r="AU40" i="1"/>
  <c r="AW40" i="1"/>
  <c r="AY39" i="1"/>
  <c r="AW39" i="1"/>
  <c r="BB39" i="1" s="1"/>
  <c r="AV39" i="1"/>
  <c r="AU39" i="1"/>
  <c r="AV38" i="1"/>
  <c r="AU38" i="1"/>
  <c r="AS38" i="1"/>
  <c r="AW38" i="1" s="1"/>
  <c r="AV37" i="1"/>
  <c r="AU37" i="1"/>
  <c r="AS37" i="1"/>
  <c r="AW37" i="1" s="1"/>
  <c r="AW36" i="1"/>
  <c r="AV36" i="1"/>
  <c r="BA35" i="1" s="1"/>
  <c r="AU36" i="1"/>
  <c r="AY35" i="1"/>
  <c r="AV35" i="1"/>
  <c r="AU35" i="1"/>
  <c r="AS35" i="1"/>
  <c r="AW35" i="1" s="1"/>
  <c r="AV34" i="1"/>
  <c r="BA31" i="1" s="1"/>
  <c r="AU34" i="1"/>
  <c r="AW34" i="1"/>
  <c r="AV33" i="1"/>
  <c r="AU33" i="1"/>
  <c r="AW33" i="1" s="1"/>
  <c r="AV32" i="1"/>
  <c r="AU32" i="1"/>
  <c r="AW32" i="1" s="1"/>
  <c r="AY31" i="1"/>
  <c r="AV31" i="1"/>
  <c r="AU31" i="1"/>
  <c r="AZ31" i="1" s="1"/>
  <c r="AV30" i="1"/>
  <c r="BA27" i="1" s="1"/>
  <c r="AU30" i="1"/>
  <c r="AW30" i="1"/>
  <c r="AV29" i="1"/>
  <c r="AU29" i="1"/>
  <c r="AW29" i="1" s="1"/>
  <c r="AW28" i="1"/>
  <c r="AV28" i="1"/>
  <c r="AU28" i="1"/>
  <c r="AY27" i="1"/>
  <c r="AW27" i="1"/>
  <c r="AV27" i="1"/>
  <c r="AU27" i="1"/>
  <c r="AZ27" i="1" s="1"/>
  <c r="AV26" i="1"/>
  <c r="BA23" i="1" s="1"/>
  <c r="AU26" i="1"/>
  <c r="AW26" i="1"/>
  <c r="AV25" i="1"/>
  <c r="AU25" i="1"/>
  <c r="AW25" i="1" s="1"/>
  <c r="AV24" i="1"/>
  <c r="AU24" i="1"/>
  <c r="AW24" i="1" s="1"/>
  <c r="AY23" i="1"/>
  <c r="AV23" i="1"/>
  <c r="AU23" i="1"/>
  <c r="AZ23" i="1" s="1"/>
  <c r="AV22" i="1"/>
  <c r="AU22" i="1"/>
  <c r="AW22" i="1"/>
  <c r="AW21" i="1"/>
  <c r="AV21" i="1"/>
  <c r="AV20" i="1"/>
  <c r="AU20" i="1"/>
  <c r="AW20" i="1" s="1"/>
  <c r="AY19" i="1"/>
  <c r="AV19" i="1"/>
  <c r="AU19" i="1"/>
  <c r="AZ19" i="1" s="1"/>
  <c r="AV18" i="1"/>
  <c r="AU18" i="1"/>
  <c r="AW18" i="1"/>
  <c r="AV17" i="1"/>
  <c r="BA15" i="1" s="1"/>
  <c r="AU17" i="1"/>
  <c r="AS17" i="1"/>
  <c r="AW17" i="1" s="1"/>
  <c r="AV16" i="1"/>
  <c r="AU16" i="1"/>
  <c r="AW16" i="1" s="1"/>
  <c r="AY15" i="1"/>
  <c r="AV15" i="1"/>
  <c r="AU15" i="1"/>
  <c r="AW15" i="1" s="1"/>
  <c r="BB15" i="1" s="1"/>
  <c r="AV14" i="1"/>
  <c r="AU14" i="1"/>
  <c r="AW14" i="1" s="1"/>
  <c r="AV13" i="1"/>
  <c r="AU13" i="1"/>
  <c r="AW13" i="1"/>
  <c r="AV12" i="1"/>
  <c r="AU12" i="1"/>
  <c r="AS12" i="1"/>
  <c r="AW12" i="1" s="1"/>
  <c r="AY11" i="1"/>
  <c r="AW11" i="1"/>
  <c r="AV11" i="1"/>
  <c r="AU11" i="1"/>
  <c r="AS11" i="1"/>
  <c r="AZ11" i="1"/>
  <c r="AV10" i="1"/>
  <c r="AU10" i="1"/>
  <c r="AS10" i="1"/>
  <c r="AW10" i="1" s="1"/>
  <c r="AV9" i="1"/>
  <c r="AU9" i="1"/>
  <c r="AW9" i="1" s="1"/>
  <c r="AW8" i="1"/>
  <c r="AV8" i="1"/>
  <c r="AU8" i="1"/>
  <c r="AW7" i="1" s="1"/>
  <c r="BB7" i="1" s="1"/>
  <c r="AZ7" i="1"/>
  <c r="AY7" i="1"/>
  <c r="AV7" i="1"/>
  <c r="AU7" i="1"/>
  <c r="AV6" i="1"/>
  <c r="AU6" i="1"/>
  <c r="AS6" i="1"/>
  <c r="AW6" i="1" s="1"/>
  <c r="AV5" i="1"/>
  <c r="AU5" i="1"/>
  <c r="AW5" i="1"/>
  <c r="AV4" i="1"/>
  <c r="AU4" i="1"/>
  <c r="AS4" i="1"/>
  <c r="AW4" i="1" s="1"/>
  <c r="AY3" i="1"/>
  <c r="AV3" i="1"/>
  <c r="AU3" i="1"/>
  <c r="AW3" i="1" s="1"/>
  <c r="BB3" i="1" s="1"/>
  <c r="BD3" i="1" s="1"/>
  <c r="BA19" i="1"/>
  <c r="BA7" i="1"/>
  <c r="BA55" i="1"/>
  <c r="BA63" i="1"/>
  <c r="BA43" i="1"/>
  <c r="BA51" i="1"/>
  <c r="BA3" i="1"/>
  <c r="BA11" i="1"/>
  <c r="BA71" i="1"/>
  <c r="AZ55" i="1"/>
  <c r="AW19" i="1"/>
  <c r="AZ39" i="1"/>
  <c r="AK74" i="1"/>
  <c r="AK73" i="1"/>
  <c r="AN71" i="1" s="1"/>
  <c r="AK72" i="1"/>
  <c r="AO71" i="1"/>
  <c r="AK71" i="1"/>
  <c r="AK70" i="1"/>
  <c r="AK69" i="1"/>
  <c r="AK68" i="1"/>
  <c r="AO67" i="1"/>
  <c r="AK67" i="1"/>
  <c r="AK66" i="1"/>
  <c r="AK65" i="1"/>
  <c r="AK64" i="1"/>
  <c r="AO63" i="1"/>
  <c r="AK63" i="1"/>
  <c r="AK62" i="1"/>
  <c r="AK61" i="1"/>
  <c r="AK60" i="1"/>
  <c r="AO59" i="1"/>
  <c r="AK59" i="1"/>
  <c r="AK58" i="1"/>
  <c r="AK57" i="1"/>
  <c r="AK56" i="1"/>
  <c r="AO55" i="1"/>
  <c r="AK55" i="1"/>
  <c r="AK54" i="1"/>
  <c r="AK53" i="1"/>
  <c r="AK52" i="1"/>
  <c r="AO51" i="1"/>
  <c r="AK51" i="1"/>
  <c r="AN51" i="1" s="1"/>
  <c r="AK50" i="1"/>
  <c r="AK49" i="1"/>
  <c r="AN47" i="1" s="1"/>
  <c r="AK48" i="1"/>
  <c r="AO47" i="1"/>
  <c r="AK47" i="1"/>
  <c r="AK46" i="1"/>
  <c r="AK45" i="1"/>
  <c r="AK44" i="1"/>
  <c r="AO43" i="1"/>
  <c r="AK43" i="1"/>
  <c r="AN43" i="1" s="1"/>
  <c r="AK42" i="1"/>
  <c r="AK41" i="1"/>
  <c r="AK40" i="1"/>
  <c r="AO39" i="1"/>
  <c r="AK39" i="1"/>
  <c r="AK38" i="1"/>
  <c r="AK37" i="1"/>
  <c r="AK36" i="1"/>
  <c r="AO35" i="1"/>
  <c r="AK35" i="1"/>
  <c r="AK34" i="1"/>
  <c r="AK33" i="1"/>
  <c r="AK32" i="1"/>
  <c r="AO31" i="1"/>
  <c r="AK31" i="1"/>
  <c r="AK30" i="1"/>
  <c r="AK29" i="1"/>
  <c r="AK28" i="1"/>
  <c r="AO27" i="1"/>
  <c r="AK27" i="1"/>
  <c r="AK26" i="1"/>
  <c r="AK25" i="1"/>
  <c r="AK24" i="1"/>
  <c r="AO23" i="1"/>
  <c r="AK23" i="1"/>
  <c r="AK22" i="1"/>
  <c r="AK21" i="1"/>
  <c r="AK20" i="1"/>
  <c r="AO19" i="1"/>
  <c r="AK19" i="1"/>
  <c r="AN19" i="1" s="1"/>
  <c r="AK18" i="1"/>
  <c r="AK17" i="1"/>
  <c r="AN15" i="1" s="1"/>
  <c r="AK16" i="1"/>
  <c r="AO15" i="1"/>
  <c r="AK15" i="1"/>
  <c r="AK14" i="1"/>
  <c r="AK13" i="1"/>
  <c r="AK12" i="1"/>
  <c r="AO11" i="1"/>
  <c r="AK11" i="1"/>
  <c r="AN11" i="1" s="1"/>
  <c r="AK10" i="1"/>
  <c r="AK9" i="1"/>
  <c r="AK8" i="1"/>
  <c r="AO7" i="1"/>
  <c r="AK7" i="1"/>
  <c r="AK6" i="1"/>
  <c r="AK5" i="1"/>
  <c r="AK4" i="1"/>
  <c r="AO3" i="1"/>
  <c r="AK3" i="1"/>
  <c r="AN3" i="1" s="1"/>
  <c r="W74" i="1"/>
  <c r="W73" i="1"/>
  <c r="W72" i="1"/>
  <c r="AA71" i="1"/>
  <c r="W71" i="1"/>
  <c r="W70" i="1"/>
  <c r="W69" i="1"/>
  <c r="W68" i="1"/>
  <c r="AA67" i="1"/>
  <c r="W67" i="1"/>
  <c r="Z67" i="1" s="1"/>
  <c r="W66" i="1"/>
  <c r="W65" i="1"/>
  <c r="Z63" i="1" s="1"/>
  <c r="W64" i="1"/>
  <c r="AA63" i="1"/>
  <c r="W63" i="1"/>
  <c r="W62" i="1"/>
  <c r="W61" i="1"/>
  <c r="W60" i="1"/>
  <c r="AA59" i="1"/>
  <c r="W59" i="1"/>
  <c r="W58" i="1"/>
  <c r="W57" i="1"/>
  <c r="W56" i="1"/>
  <c r="AA55" i="1"/>
  <c r="W55" i="1"/>
  <c r="W54" i="1"/>
  <c r="W53" i="1"/>
  <c r="W52" i="1"/>
  <c r="AA51" i="1"/>
  <c r="W51" i="1"/>
  <c r="W50" i="1"/>
  <c r="W49" i="1"/>
  <c r="W48" i="1"/>
  <c r="AA47" i="1"/>
  <c r="BD47" i="1" s="1"/>
  <c r="W47" i="1"/>
  <c r="W46" i="1"/>
  <c r="W45" i="1"/>
  <c r="W44" i="1"/>
  <c r="AA43" i="1"/>
  <c r="W43" i="1"/>
  <c r="W42" i="1"/>
  <c r="W41" i="1"/>
  <c r="Z39" i="1" s="1"/>
  <c r="W40" i="1"/>
  <c r="AA39" i="1"/>
  <c r="BD39" i="1" s="1"/>
  <c r="W39" i="1"/>
  <c r="W38" i="1"/>
  <c r="W37" i="1"/>
  <c r="W36" i="1"/>
  <c r="AA35" i="1"/>
  <c r="W35" i="1"/>
  <c r="Z35" i="1" s="1"/>
  <c r="W34" i="1"/>
  <c r="W33" i="1"/>
  <c r="W32" i="1"/>
  <c r="AA31" i="1"/>
  <c r="W31" i="1"/>
  <c r="W30" i="1"/>
  <c r="W29" i="1"/>
  <c r="W28" i="1"/>
  <c r="AA27" i="1"/>
  <c r="W27" i="1"/>
  <c r="Z27" i="1" s="1"/>
  <c r="W26" i="1"/>
  <c r="W25" i="1"/>
  <c r="Z23" i="1" s="1"/>
  <c r="W24" i="1"/>
  <c r="AA23" i="1"/>
  <c r="W23" i="1"/>
  <c r="W22" i="1"/>
  <c r="W21" i="1"/>
  <c r="W20" i="1"/>
  <c r="AA19" i="1"/>
  <c r="W19" i="1"/>
  <c r="Z19" i="1" s="1"/>
  <c r="W18" i="1"/>
  <c r="W17" i="1"/>
  <c r="Z15" i="1" s="1"/>
  <c r="W16" i="1"/>
  <c r="AA15" i="1"/>
  <c r="BD15" i="1" s="1"/>
  <c r="W15" i="1"/>
  <c r="W14" i="1"/>
  <c r="W13" i="1"/>
  <c r="W12" i="1"/>
  <c r="AA11" i="1"/>
  <c r="W11" i="1"/>
  <c r="W10" i="1"/>
  <c r="W9" i="1"/>
  <c r="W8" i="1"/>
  <c r="AA7" i="1"/>
  <c r="BD7" i="1" s="1"/>
  <c r="W7" i="1"/>
  <c r="W6" i="1"/>
  <c r="W5" i="1"/>
  <c r="W4" i="1"/>
  <c r="AA3" i="1"/>
  <c r="W3" i="1"/>
  <c r="Z3" i="1" s="1"/>
  <c r="AN39" i="1"/>
  <c r="AN27" i="1"/>
  <c r="Z7" i="1"/>
  <c r="Z55" i="1"/>
  <c r="Z71" i="1"/>
  <c r="AN63" i="1"/>
  <c r="Z31" i="1"/>
  <c r="Z47" i="1"/>
  <c r="AN35" i="1"/>
  <c r="AN67" i="1"/>
  <c r="AN59" i="1"/>
  <c r="Z59" i="1"/>
  <c r="Z51" i="1"/>
  <c r="Z11" i="1"/>
  <c r="Z43" i="1"/>
  <c r="AN7" i="1"/>
  <c r="AN31" i="1"/>
  <c r="AN55" i="1"/>
  <c r="AN23" i="1"/>
  <c r="H4" i="1"/>
  <c r="J3" i="1" s="1"/>
  <c r="BC3" i="1" s="1"/>
  <c r="H5" i="1"/>
  <c r="H6" i="1"/>
  <c r="H7" i="1"/>
  <c r="H8" i="1"/>
  <c r="J7" i="1" s="1"/>
  <c r="BC7" i="1" s="1"/>
  <c r="H9" i="1"/>
  <c r="H10" i="1"/>
  <c r="H11" i="1"/>
  <c r="H12" i="1"/>
  <c r="J11" i="1" s="1"/>
  <c r="BC11" i="1" s="1"/>
  <c r="H13" i="1"/>
  <c r="H14" i="1"/>
  <c r="H15" i="1"/>
  <c r="H16" i="1"/>
  <c r="J15" i="1" s="1"/>
  <c r="BC15" i="1" s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J63" i="1" s="1"/>
  <c r="BC63" i="1" s="1"/>
  <c r="H67" i="1"/>
  <c r="H68" i="1"/>
  <c r="H69" i="1"/>
  <c r="H70" i="1"/>
  <c r="H71" i="1"/>
  <c r="H72" i="1"/>
  <c r="H73" i="1"/>
  <c r="H74" i="1"/>
  <c r="J71" i="1" s="1"/>
  <c r="BC71" i="1" s="1"/>
  <c r="H3" i="1"/>
  <c r="J67" i="1"/>
  <c r="BC67" i="1" s="1"/>
  <c r="J59" i="1"/>
  <c r="BC59" i="1" s="1"/>
  <c r="J55" i="1"/>
  <c r="BC55" i="1" s="1"/>
  <c r="J51" i="1"/>
  <c r="J47" i="1"/>
  <c r="BC47" i="1" s="1"/>
  <c r="J43" i="1"/>
  <c r="J39" i="1"/>
  <c r="BC39" i="1" s="1"/>
  <c r="J35" i="1"/>
  <c r="J31" i="1"/>
  <c r="BC31" i="1" s="1"/>
  <c r="J27" i="1"/>
  <c r="J23" i="1"/>
  <c r="BC23" i="1" s="1"/>
  <c r="J19" i="1"/>
  <c r="BD63" i="1" l="1"/>
  <c r="BC35" i="1"/>
  <c r="BC51" i="1"/>
  <c r="BB19" i="1"/>
  <c r="BB55" i="1"/>
  <c r="BB71" i="1"/>
  <c r="BD71" i="1" s="1"/>
  <c r="BD55" i="1"/>
  <c r="BB11" i="1"/>
  <c r="BD11" i="1" s="1"/>
  <c r="BC27" i="1"/>
  <c r="BC43" i="1"/>
  <c r="BB27" i="1"/>
  <c r="BD27" i="1" s="1"/>
  <c r="BB35" i="1"/>
  <c r="BD35" i="1" s="1"/>
  <c r="BB59" i="1"/>
  <c r="BD59" i="1" s="1"/>
  <c r="BB63" i="1"/>
  <c r="BB67" i="1"/>
  <c r="BD67" i="1" s="1"/>
  <c r="AW23" i="1"/>
  <c r="BB23" i="1" s="1"/>
  <c r="BD23" i="1" s="1"/>
  <c r="AW31" i="1"/>
  <c r="BB31" i="1" s="1"/>
  <c r="BD31" i="1" s="1"/>
  <c r="AZ63" i="1"/>
  <c r="AZ67" i="1"/>
  <c r="AZ15" i="1"/>
  <c r="AZ35" i="1"/>
  <c r="AZ51" i="1"/>
  <c r="AZ3" i="1"/>
</calcChain>
</file>

<file path=xl/sharedStrings.xml><?xml version="1.0" encoding="utf-8"?>
<sst xmlns="http://schemas.openxmlformats.org/spreadsheetml/2006/main" count="470" uniqueCount="123">
  <si>
    <t>ФИО первого участника</t>
  </si>
  <si>
    <t>Дата рождения первого участника</t>
  </si>
  <si>
    <t>Номер</t>
  </si>
  <si>
    <t>Айрян Серж Гришаевич</t>
  </si>
  <si>
    <t>Хандеев Владимир Сергеевич</t>
  </si>
  <si>
    <t>Чахеева Наталья Петровна</t>
  </si>
  <si>
    <t>Панина Ксения Михайловна</t>
  </si>
  <si>
    <t>10.13.2010</t>
  </si>
  <si>
    <t>Курбанов Николай Сергеевич</t>
  </si>
  <si>
    <t>Баленко Леонид Сергеевич</t>
  </si>
  <si>
    <t>Коровенкова Ангелина Алексеевна</t>
  </si>
  <si>
    <t>Дерр Евдокия Вадимовна</t>
  </si>
  <si>
    <t>Косякова Ирина Юрьевна</t>
  </si>
  <si>
    <t>Николаев Александр Сергеевич</t>
  </si>
  <si>
    <t>Мельникова Анастасия Романовна</t>
  </si>
  <si>
    <t>Рашитов Кирилл Сергеевич</t>
  </si>
  <si>
    <t>Инякин Матвей Алексеевич</t>
  </si>
  <si>
    <t>Пичугин Сергей Дмитриевич</t>
  </si>
  <si>
    <t>Барышева Алина Анатольевна</t>
  </si>
  <si>
    <t>Шайбулатова Дарья Евгеньевна</t>
  </si>
  <si>
    <t>Кокорева Ирина Денисовна</t>
  </si>
  <si>
    <t>Михайлов Денис Сергеевич</t>
  </si>
  <si>
    <t>Турабаева Вероника Романовна</t>
  </si>
  <si>
    <t>Телегин Алексей Олегович</t>
  </si>
  <si>
    <t>Коренченко Дарья Игоревна</t>
  </si>
  <si>
    <t>Семенкин Семен Владимирович</t>
  </si>
  <si>
    <t>Семенкина Софья Владимировна</t>
  </si>
  <si>
    <t>Хохлов Никита Николаевич</t>
  </si>
  <si>
    <t>Скачковский Даниил Владимирович</t>
  </si>
  <si>
    <t>Кривов Дмитрий Артемович</t>
  </si>
  <si>
    <t>Коннова Есения Александровна</t>
  </si>
  <si>
    <t>Минибаева Карина Жамилевна</t>
  </si>
  <si>
    <t>Горбунов Егор Сергеевич</t>
  </si>
  <si>
    <t>Лакизова Ульяна Валерьевна</t>
  </si>
  <si>
    <t>Малькина Софья Дмитриевна</t>
  </si>
  <si>
    <t>Паньшинский Сергей Андреевич</t>
  </si>
  <si>
    <t>Антонов Игорь Дмитриевич</t>
  </si>
  <si>
    <t>Поликарпова Арина Павловна</t>
  </si>
  <si>
    <t>Свиридова Софья Алексеевна</t>
  </si>
  <si>
    <t>Симонов Павел Дмитриевич</t>
  </si>
  <si>
    <t>Скорозинская Анастасия Алексеевна</t>
  </si>
  <si>
    <t>Иванова Анастасия Игоревна</t>
  </si>
  <si>
    <t>Астраханский Александр Вячеславович</t>
  </si>
  <si>
    <t>Мараховский Дмитрий Юрьевич</t>
  </si>
  <si>
    <t>Козин Матвей Сергеевич</t>
  </si>
  <si>
    <t>Пацай Валерия Романовна</t>
  </si>
  <si>
    <t>Печенкин Никита Сергеевич</t>
  </si>
  <si>
    <t>Стромилова Виктория Васильевна</t>
  </si>
  <si>
    <t>Львов Денис Александрович</t>
  </si>
  <si>
    <t>Кичаев Егор Антонович</t>
  </si>
  <si>
    <t>Плохова Ариана Андреевна</t>
  </si>
  <si>
    <t>Плохова Вероника Сергеевна</t>
  </si>
  <si>
    <t>Кузнецов Арсений Дмитриевич</t>
  </si>
  <si>
    <t>Елисеев Евгений Вадимович</t>
  </si>
  <si>
    <t>Коннова Варвара Сергеевна</t>
  </si>
  <si>
    <t>Волостникова Ксения Николаевна</t>
  </si>
  <si>
    <t>Калмыкова Дарина Юрьевна</t>
  </si>
  <si>
    <t>Плешкова Анна Дмитриевна</t>
  </si>
  <si>
    <t>Шапошников Иван Никитич</t>
  </si>
  <si>
    <t>Кузнецов Никита Андреевич</t>
  </si>
  <si>
    <t>Калинин Евгений Павлович</t>
  </si>
  <si>
    <t>Татлыев Абдуррауф Тимурович</t>
  </si>
  <si>
    <t>Кабаева Полина Валерьевна</t>
  </si>
  <si>
    <t>Янин Фёдор Алексеевич</t>
  </si>
  <si>
    <t>Диниуллов Булат Рустамович</t>
  </si>
  <si>
    <t>Клименко Мирослава Валерьевна</t>
  </si>
  <si>
    <t>Воронкова Ксения Дмитриевна</t>
  </si>
  <si>
    <t>Горбачев Григорий Васильевич</t>
  </si>
  <si>
    <t>Каляев Кирилл Александрович</t>
  </si>
  <si>
    <t>Литвинова  Анастасия Витальевна</t>
  </si>
  <si>
    <t>Шатохина Екатерина Александровна</t>
  </si>
  <si>
    <t>Запьянцев Владимир Николаевич</t>
  </si>
  <si>
    <t>Беляков Александр Евгеньевич</t>
  </si>
  <si>
    <t>Егорова София Сергеевна</t>
  </si>
  <si>
    <t>Пащенко Анна Андреевна</t>
  </si>
  <si>
    <t>ШТАФ</t>
  </si>
  <si>
    <t>КОЛ-ВО</t>
  </si>
  <si>
    <t>СУММА</t>
  </si>
  <si>
    <t>ВРЕМЯ</t>
  </si>
  <si>
    <t xml:space="preserve">ЛИЧНОЕ </t>
  </si>
  <si>
    <t>КОМАНДНОЕ</t>
  </si>
  <si>
    <t>М</t>
  </si>
  <si>
    <t>Д</t>
  </si>
  <si>
    <t>сумма</t>
  </si>
  <si>
    <t xml:space="preserve">Борский </t>
  </si>
  <si>
    <t xml:space="preserve">г.о. Кинель </t>
  </si>
  <si>
    <t>58 школа</t>
  </si>
  <si>
    <t xml:space="preserve">Планета </t>
  </si>
  <si>
    <t>Нефтегорский</t>
  </si>
  <si>
    <t>Жигулевск</t>
  </si>
  <si>
    <t>Челно-Вершины</t>
  </si>
  <si>
    <t xml:space="preserve">Исаклы </t>
  </si>
  <si>
    <t>Самара 1 (34 школа)</t>
  </si>
  <si>
    <t>Самара 2 (школа 9)</t>
  </si>
  <si>
    <t>Волжский</t>
  </si>
  <si>
    <t>Новокуйбышевск</t>
  </si>
  <si>
    <t>Ставропольский</t>
  </si>
  <si>
    <t>Сызрань</t>
  </si>
  <si>
    <t>Кинель-Черкассы</t>
  </si>
  <si>
    <t>Безенчук</t>
  </si>
  <si>
    <t>Сызранский район</t>
  </si>
  <si>
    <t>Клявлинский</t>
  </si>
  <si>
    <t>Возняк Алина Витальевна</t>
  </si>
  <si>
    <t>КОМАНДНОЕ ПДД</t>
  </si>
  <si>
    <t>КОМАНДНОЕ АВТОГОРОДОК</t>
  </si>
  <si>
    <t>ВРЕМЯ АВТОГОРОДОК</t>
  </si>
  <si>
    <t>КОМАНДНОЕ ФИГУРКА</t>
  </si>
  <si>
    <t>ВРЕМЯ ФИГУРКА</t>
  </si>
  <si>
    <t>ТЕОРИЯ ШТРАФ</t>
  </si>
  <si>
    <t>ТЕОРИЯ ВРЕМЯ</t>
  </si>
  <si>
    <t>ПРАКТИКА ШТРАФ</t>
  </si>
  <si>
    <t>ПРАКТИКА ВРЕМЯ</t>
  </si>
  <si>
    <t>СУММА ШТРАФ</t>
  </si>
  <si>
    <t>СУММА ВРЕМЯ</t>
  </si>
  <si>
    <t>МЕСТА</t>
  </si>
  <si>
    <t>СУММА МЕД</t>
  </si>
  <si>
    <t>ВРЕМЯ МЕД</t>
  </si>
  <si>
    <t>город/район Самарской области</t>
  </si>
  <si>
    <t>Стартовые номера участников команды</t>
  </si>
  <si>
    <t>Общая сумма штрафных баллов (Конкурсы 1-4)</t>
  </si>
  <si>
    <t>Время (сумма, Конкурсы 1-4)</t>
  </si>
  <si>
    <t>Место в общекомандном рейтинге</t>
  </si>
  <si>
    <t>"Безопасное колесо - 2022" Рейтинг команд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</si>
</sst>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  <charset val="204"/>
    </font>
    <font>
      <b/>
      <i/>
      <sz val="48"/>
      <color indexed="8"/>
      <name val="Calibri"/>
      <family val="2"/>
      <charset val="204"/>
    </font>
    <font>
      <sz val="18"/>
      <color indexed="8"/>
      <name val="Calibri"/>
      <family val="2"/>
    </font>
    <font>
      <b/>
      <sz val="22"/>
      <color indexed="10"/>
      <name val="Calibri"/>
      <family val="2"/>
      <charset val="204"/>
    </font>
    <font>
      <sz val="22"/>
      <color indexed="10"/>
      <name val="Calibri"/>
      <family val="2"/>
      <charset val="204"/>
    </font>
    <font>
      <b/>
      <sz val="20"/>
      <color indexed="10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6"/>
      <color indexed="10"/>
      <name val="Arial"/>
      <family val="2"/>
      <charset val="204"/>
    </font>
    <font>
      <b/>
      <sz val="24"/>
      <color indexed="10"/>
      <name val="Calibri"/>
      <family val="2"/>
      <charset val="204"/>
    </font>
    <font>
      <b/>
      <sz val="14"/>
      <color indexed="10"/>
      <name val="Arial"/>
      <family val="2"/>
      <charset val="204"/>
    </font>
    <font>
      <sz val="22"/>
      <color indexed="8"/>
      <name val="Calibri"/>
      <family val="2"/>
      <charset val="204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  <charset val="204"/>
    </font>
    <font>
      <b/>
      <sz val="18"/>
      <color indexed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1" fillId="3" borderId="4" xfId="0" applyNumberFormat="1" applyFont="1" applyFill="1" applyBorder="1" applyAlignment="1">
      <alignment horizontal="center" vertical="center" wrapText="1"/>
    </xf>
    <xf numFmtId="14" fontId="1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0" fillId="0" borderId="7" xfId="0" applyBorder="1"/>
    <xf numFmtId="0" fontId="1" fillId="3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7" fillId="0" borderId="7" xfId="0" applyFont="1" applyBorder="1"/>
    <xf numFmtId="0" fontId="5" fillId="0" borderId="7" xfId="0" applyFont="1" applyBorder="1"/>
    <xf numFmtId="0" fontId="9" fillId="0" borderId="7" xfId="0" applyFont="1" applyBorder="1"/>
    <xf numFmtId="2" fontId="0" fillId="0" borderId="7" xfId="0" applyNumberFormat="1" applyBorder="1" applyAlignment="1">
      <alignment textRotation="90"/>
    </xf>
    <xf numFmtId="2" fontId="9" fillId="0" borderId="7" xfId="0" applyNumberFormat="1" applyFont="1" applyBorder="1"/>
    <xf numFmtId="2" fontId="0" fillId="0" borderId="0" xfId="0" applyNumberFormat="1"/>
    <xf numFmtId="0" fontId="10" fillId="0" borderId="7" xfId="0" applyFont="1" applyBorder="1"/>
    <xf numFmtId="0" fontId="0" fillId="5" borderId="7" xfId="0" applyFill="1" applyBorder="1"/>
    <xf numFmtId="0" fontId="6" fillId="5" borderId="7" xfId="0" applyFont="1" applyFill="1" applyBorder="1"/>
    <xf numFmtId="0" fontId="10" fillId="5" borderId="7" xfId="0" applyFont="1" applyFill="1" applyBorder="1"/>
    <xf numFmtId="0" fontId="3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11" fillId="0" borderId="7" xfId="0" applyFont="1" applyBorder="1"/>
    <xf numFmtId="0" fontId="11" fillId="5" borderId="7" xfId="0" applyFont="1" applyFill="1" applyBorder="1"/>
    <xf numFmtId="0" fontId="11" fillId="0" borderId="0" xfId="0" applyFont="1"/>
    <xf numFmtId="0" fontId="12" fillId="0" borderId="7" xfId="0" applyFont="1" applyBorder="1"/>
    <xf numFmtId="14" fontId="14" fillId="4" borderId="4" xfId="0" applyNumberFormat="1" applyFont="1" applyFill="1" applyBorder="1" applyAlignment="1">
      <alignment horizontal="center" vertical="center" wrapText="1"/>
    </xf>
    <xf numFmtId="14" fontId="16" fillId="4" borderId="4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textRotation="90" wrapText="1"/>
    </xf>
    <xf numFmtId="0" fontId="5" fillId="5" borderId="7" xfId="0" applyFont="1" applyFill="1" applyBorder="1" applyAlignment="1">
      <alignment wrapText="1"/>
    </xf>
    <xf numFmtId="0" fontId="5" fillId="5" borderId="7" xfId="0" applyFont="1" applyFill="1" applyBorder="1"/>
    <xf numFmtId="0" fontId="21" fillId="0" borderId="7" xfId="0" applyFont="1" applyBorder="1"/>
    <xf numFmtId="0" fontId="0" fillId="5" borderId="0" xfId="0" applyFill="1" applyAlignment="1">
      <alignment wrapText="1"/>
    </xf>
    <xf numFmtId="0" fontId="0" fillId="5" borderId="0" xfId="0" applyFill="1"/>
    <xf numFmtId="0" fontId="10" fillId="5" borderId="7" xfId="0" applyFont="1" applyFill="1" applyBorder="1" applyAlignment="1">
      <alignment textRotation="90" wrapText="1"/>
    </xf>
    <xf numFmtId="0" fontId="5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wrapText="1"/>
    </xf>
    <xf numFmtId="0" fontId="5" fillId="0" borderId="9" xfId="0" applyFont="1" applyBorder="1"/>
    <xf numFmtId="0" fontId="5" fillId="5" borderId="9" xfId="0" applyFont="1" applyFill="1" applyBorder="1"/>
    <xf numFmtId="0" fontId="0" fillId="0" borderId="9" xfId="0" applyBorder="1"/>
    <xf numFmtId="0" fontId="8" fillId="0" borderId="7" xfId="0" applyFont="1" applyBorder="1"/>
    <xf numFmtId="0" fontId="20" fillId="5" borderId="7" xfId="0" applyFont="1" applyFill="1" applyBorder="1" applyAlignment="1">
      <alignment wrapText="1"/>
    </xf>
    <xf numFmtId="0" fontId="20" fillId="0" borderId="7" xfId="0" applyFont="1" applyBorder="1" applyAlignment="1">
      <alignment wrapText="1"/>
    </xf>
    <xf numFmtId="0" fontId="20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17" fillId="0" borderId="0" xfId="0" applyFont="1" applyFill="1"/>
    <xf numFmtId="0" fontId="3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/>
    <xf numFmtId="0" fontId="0" fillId="0" borderId="7" xfId="0" applyFill="1" applyBorder="1"/>
    <xf numFmtId="0" fontId="7" fillId="0" borderId="7" xfId="0" applyFont="1" applyFill="1" applyBorder="1"/>
    <xf numFmtId="0" fontId="10" fillId="0" borderId="7" xfId="0" applyFont="1" applyFill="1" applyBorder="1" applyAlignment="1">
      <alignment textRotation="90" wrapText="1"/>
    </xf>
    <xf numFmtId="0" fontId="4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/>
    <xf numFmtId="0" fontId="13" fillId="0" borderId="7" xfId="0" applyFont="1" applyFill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19" fillId="5" borderId="7" xfId="0" applyFont="1" applyFill="1" applyBorder="1" applyAlignment="1"/>
    <xf numFmtId="0" fontId="19" fillId="0" borderId="7" xfId="0" applyFont="1" applyBorder="1" applyAlignment="1"/>
    <xf numFmtId="0" fontId="18" fillId="0" borderId="7" xfId="0" applyFont="1" applyBorder="1" applyAlignment="1"/>
    <xf numFmtId="0" fontId="18" fillId="5" borderId="7" xfId="0" applyFont="1" applyFill="1" applyBorder="1" applyAlignment="1"/>
    <xf numFmtId="0" fontId="17" fillId="0" borderId="7" xfId="0" applyFont="1" applyFill="1" applyBorder="1" applyAlignment="1"/>
    <xf numFmtId="0" fontId="0" fillId="0" borderId="7" xfId="0" applyFill="1" applyBorder="1" applyAlignment="1"/>
    <xf numFmtId="0" fontId="15" fillId="0" borderId="7" xfId="0" applyFont="1" applyFill="1" applyBorder="1" applyAlignment="1"/>
    <xf numFmtId="0" fontId="0" fillId="0" borderId="7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6"/>
  <sheetViews>
    <sheetView tabSelected="1" view="pageBreakPreview" topLeftCell="E1" zoomScale="60" zoomScaleNormal="71" workbookViewId="0">
      <selection activeCell="BI11" sqref="BI11"/>
    </sheetView>
  </sheetViews>
  <sheetFormatPr defaultRowHeight="28.5" x14ac:dyDescent="0.45"/>
  <cols>
    <col min="1" max="1" width="39.140625" hidden="1" customWidth="1"/>
    <col min="2" max="2" width="8.7109375" hidden="1" customWidth="1"/>
    <col min="3" max="3" width="18.140625" style="14" hidden="1" customWidth="1"/>
    <col min="4" max="4" width="0" style="16" hidden="1" customWidth="1"/>
    <col min="5" max="5" width="35.140625" style="63" customWidth="1"/>
    <col min="6" max="6" width="0" style="64" hidden="1" customWidth="1"/>
    <col min="7" max="9" width="0" style="65" hidden="1" customWidth="1"/>
    <col min="10" max="10" width="16.5703125" style="66" hidden="1" customWidth="1"/>
    <col min="11" max="11" width="15.28515625" style="65" hidden="1" customWidth="1"/>
    <col min="12" max="12" width="24.28515625" style="77" customWidth="1"/>
    <col min="13" max="13" width="35.140625" style="39" hidden="1" customWidth="1"/>
    <col min="14" max="22" width="10.85546875" hidden="1" customWidth="1"/>
    <col min="23" max="23" width="0" hidden="1" customWidth="1"/>
    <col min="24" max="24" width="13.42578125" style="30" hidden="1" customWidth="1"/>
    <col min="25" max="25" width="0" hidden="1" customWidth="1"/>
    <col min="26" max="26" width="12.140625" style="51" hidden="1" customWidth="1"/>
    <col min="27" max="27" width="11.5703125" hidden="1" customWidth="1"/>
    <col min="28" max="28" width="12" style="16" hidden="1" customWidth="1"/>
    <col min="29" max="29" width="35.140625" style="39" hidden="1" customWidth="1"/>
    <col min="30" max="36" width="10.85546875" hidden="1" customWidth="1"/>
    <col min="37" max="37" width="0" hidden="1" customWidth="1"/>
    <col min="38" max="38" width="13.42578125" style="30" hidden="1" customWidth="1"/>
    <col min="39" max="39" width="0" style="42" hidden="1" customWidth="1"/>
    <col min="40" max="40" width="13.140625" style="51" hidden="1" customWidth="1"/>
    <col min="41" max="41" width="14.5703125" hidden="1" customWidth="1"/>
    <col min="42" max="42" width="10.85546875" style="16" hidden="1" customWidth="1"/>
    <col min="43" max="43" width="24.85546875" style="39" hidden="1" customWidth="1"/>
    <col min="44" max="44" width="16.85546875" style="50" hidden="1" customWidth="1"/>
    <col min="45" max="45" width="19.7109375" hidden="1" customWidth="1"/>
    <col min="46" max="46" width="23" style="51" hidden="1" customWidth="1"/>
    <col min="47" max="47" width="21.7109375" hidden="1" customWidth="1"/>
    <col min="48" max="52" width="19.7109375" hidden="1" customWidth="1"/>
    <col min="53" max="53" width="9.42578125" style="51" hidden="1" customWidth="1"/>
    <col min="54" max="54" width="10.85546875" hidden="1" customWidth="1"/>
    <col min="55" max="55" width="24" customWidth="1"/>
    <col min="56" max="56" width="23.42578125" customWidth="1"/>
    <col min="57" max="57" width="25.42578125" customWidth="1"/>
  </cols>
  <sheetData>
    <row r="1" spans="1:57" ht="29.25" thickBot="1" x14ac:dyDescent="0.5">
      <c r="L1" s="78" t="s">
        <v>122</v>
      </c>
      <c r="M1" s="53"/>
      <c r="AC1" s="53"/>
      <c r="AQ1" s="53"/>
    </row>
    <row r="2" spans="1:57" ht="94.5" customHeight="1" thickBot="1" x14ac:dyDescent="0.95">
      <c r="A2" s="1" t="s">
        <v>0</v>
      </c>
      <c r="B2" s="2"/>
      <c r="C2" s="8" t="s">
        <v>1</v>
      </c>
      <c r="D2" s="17" t="s">
        <v>2</v>
      </c>
      <c r="E2" s="67" t="s">
        <v>117</v>
      </c>
      <c r="F2" s="68" t="s">
        <v>75</v>
      </c>
      <c r="G2" s="69" t="s">
        <v>76</v>
      </c>
      <c r="H2" s="69" t="s">
        <v>77</v>
      </c>
      <c r="I2" s="70" t="s">
        <v>79</v>
      </c>
      <c r="J2" s="71" t="s">
        <v>103</v>
      </c>
      <c r="K2" s="70" t="s">
        <v>80</v>
      </c>
      <c r="L2" s="67" t="s">
        <v>118</v>
      </c>
      <c r="M2" s="35"/>
      <c r="N2" s="59">
        <v>1</v>
      </c>
      <c r="O2" s="59">
        <v>2</v>
      </c>
      <c r="P2" s="59">
        <v>3</v>
      </c>
      <c r="Q2" s="59">
        <v>4</v>
      </c>
      <c r="R2" s="59">
        <v>5</v>
      </c>
      <c r="S2" s="59">
        <v>6</v>
      </c>
      <c r="T2" s="59">
        <v>7</v>
      </c>
      <c r="U2" s="59">
        <v>8</v>
      </c>
      <c r="V2" s="59">
        <v>9</v>
      </c>
      <c r="W2" s="22" t="s">
        <v>83</v>
      </c>
      <c r="X2" s="28" t="s">
        <v>78</v>
      </c>
      <c r="Y2" s="25" t="s">
        <v>79</v>
      </c>
      <c r="Z2" s="52" t="s">
        <v>104</v>
      </c>
      <c r="AA2" s="46" t="s">
        <v>105</v>
      </c>
      <c r="AB2" s="35" t="s">
        <v>2</v>
      </c>
      <c r="AC2" s="35"/>
      <c r="AD2" s="59">
        <v>1</v>
      </c>
      <c r="AE2" s="59">
        <v>2</v>
      </c>
      <c r="AF2" s="59">
        <v>3</v>
      </c>
      <c r="AG2" s="59">
        <v>4</v>
      </c>
      <c r="AH2" s="59">
        <v>6</v>
      </c>
      <c r="AI2" s="59">
        <v>7</v>
      </c>
      <c r="AJ2" s="59">
        <v>8</v>
      </c>
      <c r="AK2" s="22" t="s">
        <v>83</v>
      </c>
      <c r="AL2" s="28" t="s">
        <v>78</v>
      </c>
      <c r="AM2" s="31"/>
      <c r="AN2" s="52" t="s">
        <v>106</v>
      </c>
      <c r="AO2" s="46" t="s">
        <v>107</v>
      </c>
      <c r="AP2" s="35" t="s">
        <v>2</v>
      </c>
      <c r="AQ2" s="35"/>
      <c r="AR2" s="60" t="s">
        <v>108</v>
      </c>
      <c r="AS2" s="61" t="s">
        <v>109</v>
      </c>
      <c r="AT2" s="60" t="s">
        <v>110</v>
      </c>
      <c r="AU2" s="61" t="s">
        <v>111</v>
      </c>
      <c r="AV2" s="62" t="s">
        <v>112</v>
      </c>
      <c r="AW2" s="62" t="s">
        <v>113</v>
      </c>
      <c r="AX2" s="62" t="s">
        <v>114</v>
      </c>
      <c r="AY2" s="62" t="s">
        <v>115</v>
      </c>
      <c r="AZ2" s="62" t="s">
        <v>116</v>
      </c>
      <c r="BA2" s="52" t="s">
        <v>115</v>
      </c>
      <c r="BB2" s="46" t="s">
        <v>116</v>
      </c>
      <c r="BC2" s="35" t="s">
        <v>119</v>
      </c>
      <c r="BD2" s="35" t="s">
        <v>120</v>
      </c>
      <c r="BE2" s="35" t="s">
        <v>121</v>
      </c>
    </row>
    <row r="3" spans="1:57" ht="24.95" customHeight="1" thickBot="1" x14ac:dyDescent="0.5">
      <c r="A3" s="3" t="s">
        <v>3</v>
      </c>
      <c r="B3" s="4" t="s">
        <v>81</v>
      </c>
      <c r="C3" s="9">
        <v>40457</v>
      </c>
      <c r="D3" s="18">
        <v>1</v>
      </c>
      <c r="E3" s="72" t="s">
        <v>88</v>
      </c>
      <c r="F3" s="68">
        <v>3</v>
      </c>
      <c r="G3" s="69">
        <v>6</v>
      </c>
      <c r="H3" s="69">
        <f>F3*G3</f>
        <v>18</v>
      </c>
      <c r="I3" s="69"/>
      <c r="J3" s="83">
        <f>H3+H4+H5+H6</f>
        <v>60</v>
      </c>
      <c r="K3" s="84"/>
      <c r="L3" s="72">
        <v>1</v>
      </c>
      <c r="M3" s="36" t="s">
        <v>88</v>
      </c>
      <c r="N3" s="22"/>
      <c r="O3" s="22"/>
      <c r="P3" s="22"/>
      <c r="Q3" s="22"/>
      <c r="R3" s="22"/>
      <c r="S3" s="22"/>
      <c r="T3" s="22"/>
      <c r="U3" s="22"/>
      <c r="V3" s="22"/>
      <c r="W3" s="22">
        <f>SUM(N3:V3)</f>
        <v>0</v>
      </c>
      <c r="X3" s="22">
        <v>50</v>
      </c>
      <c r="Y3" s="22"/>
      <c r="Z3" s="82">
        <f>W3+W4+W5+W6</f>
        <v>20</v>
      </c>
      <c r="AA3" s="81">
        <f>X3+X4+X5+X6</f>
        <v>234</v>
      </c>
      <c r="AB3" s="36">
        <v>1</v>
      </c>
      <c r="AC3" s="36" t="s">
        <v>88</v>
      </c>
      <c r="AD3" s="22">
        <v>0</v>
      </c>
      <c r="AE3" s="22">
        <v>0</v>
      </c>
      <c r="AF3" s="22">
        <v>1</v>
      </c>
      <c r="AG3" s="22">
        <v>6</v>
      </c>
      <c r="AH3" s="22">
        <v>0</v>
      </c>
      <c r="AI3" s="22">
        <v>0</v>
      </c>
      <c r="AJ3" s="22">
        <v>0</v>
      </c>
      <c r="AK3" s="22">
        <f t="shared" ref="AK3:AK34" si="0">SUM(AD3:AJ3)</f>
        <v>7</v>
      </c>
      <c r="AL3" s="22">
        <v>82</v>
      </c>
      <c r="AM3" s="40"/>
      <c r="AN3" s="79">
        <f>AK3+AK4+AK5+AK6</f>
        <v>48</v>
      </c>
      <c r="AO3" s="80">
        <f>AL3+AL4+AL5+AL6</f>
        <v>350</v>
      </c>
      <c r="AP3" s="36">
        <v>1</v>
      </c>
      <c r="AQ3" s="36" t="s">
        <v>88</v>
      </c>
      <c r="AR3" s="47">
        <v>10</v>
      </c>
      <c r="AS3" s="26">
        <v>180</v>
      </c>
      <c r="AT3" s="48">
        <v>7</v>
      </c>
      <c r="AU3" s="26">
        <f>4*60+25</f>
        <v>265</v>
      </c>
      <c r="AV3" s="26">
        <f>AR3+AT3</f>
        <v>17</v>
      </c>
      <c r="AW3" s="26">
        <f>AS3+AU3</f>
        <v>445</v>
      </c>
      <c r="AX3" s="22"/>
      <c r="AY3" s="86">
        <f>AR3+AR4+AR5+AR6+AT3+AT4+AT5+AT6</f>
        <v>73</v>
      </c>
      <c r="AZ3" s="86">
        <f>AS3+AS4+AS5+AS6+AU3+AU4+AU5+AU6</f>
        <v>1750</v>
      </c>
      <c r="BA3" s="79">
        <f>AV3+AV4+AV5+AV6</f>
        <v>73</v>
      </c>
      <c r="BB3" s="80">
        <f>AW3+AW4+AW5+AW6</f>
        <v>1750</v>
      </c>
      <c r="BC3" s="80">
        <f>J3+Z3+AN3+BA3</f>
        <v>201</v>
      </c>
      <c r="BD3" s="80">
        <f>AA3+AO3+BB3</f>
        <v>2334</v>
      </c>
      <c r="BE3" s="80">
        <v>9</v>
      </c>
    </row>
    <row r="4" spans="1:57" ht="24.95" customHeight="1" thickBot="1" x14ac:dyDescent="0.5">
      <c r="A4" s="3" t="s">
        <v>4</v>
      </c>
      <c r="B4" s="4" t="s">
        <v>81</v>
      </c>
      <c r="C4" s="9">
        <v>40333</v>
      </c>
      <c r="D4" s="18">
        <v>2</v>
      </c>
      <c r="E4" s="72" t="s">
        <v>88</v>
      </c>
      <c r="F4" s="68">
        <v>3</v>
      </c>
      <c r="G4" s="69">
        <v>4</v>
      </c>
      <c r="H4" s="69">
        <f t="shared" ref="H4:H67" si="1">F4*G4</f>
        <v>12</v>
      </c>
      <c r="I4" s="69"/>
      <c r="J4" s="83"/>
      <c r="K4" s="84"/>
      <c r="L4" s="72">
        <v>2</v>
      </c>
      <c r="M4" s="36" t="s">
        <v>88</v>
      </c>
      <c r="N4" s="22"/>
      <c r="O4" s="22"/>
      <c r="P4" s="22"/>
      <c r="Q4" s="22"/>
      <c r="R4" s="22"/>
      <c r="S4" s="22"/>
      <c r="T4" s="22"/>
      <c r="U4" s="22"/>
      <c r="V4" s="22"/>
      <c r="W4" s="22">
        <f t="shared" ref="W4:W67" si="2">SUM(N4:V4)</f>
        <v>0</v>
      </c>
      <c r="X4" s="22">
        <v>49</v>
      </c>
      <c r="Y4" s="22"/>
      <c r="Z4" s="82"/>
      <c r="AA4" s="81"/>
      <c r="AB4" s="36">
        <v>2</v>
      </c>
      <c r="AC4" s="36" t="s">
        <v>88</v>
      </c>
      <c r="AD4" s="22">
        <v>0</v>
      </c>
      <c r="AE4" s="22">
        <v>0</v>
      </c>
      <c r="AF4" s="22">
        <v>2</v>
      </c>
      <c r="AG4" s="22">
        <v>3</v>
      </c>
      <c r="AH4" s="22">
        <v>0</v>
      </c>
      <c r="AI4" s="22">
        <v>0</v>
      </c>
      <c r="AJ4" s="22">
        <v>0</v>
      </c>
      <c r="AK4" s="22">
        <f t="shared" si="0"/>
        <v>5</v>
      </c>
      <c r="AL4" s="22">
        <v>77</v>
      </c>
      <c r="AM4" s="40"/>
      <c r="AN4" s="79"/>
      <c r="AO4" s="80"/>
      <c r="AP4" s="36">
        <v>2</v>
      </c>
      <c r="AQ4" s="36" t="s">
        <v>88</v>
      </c>
      <c r="AR4" s="47">
        <v>4</v>
      </c>
      <c r="AS4" s="26">
        <f>60*3</f>
        <v>180</v>
      </c>
      <c r="AT4" s="48">
        <v>7</v>
      </c>
      <c r="AU4" s="26">
        <f>4*60+30</f>
        <v>270</v>
      </c>
      <c r="AV4" s="26">
        <f t="shared" ref="AV4:AW67" si="3">AR4+AT4</f>
        <v>11</v>
      </c>
      <c r="AW4" s="26">
        <f t="shared" si="3"/>
        <v>450</v>
      </c>
      <c r="AX4" s="22"/>
      <c r="AY4" s="86"/>
      <c r="AZ4" s="86"/>
      <c r="BA4" s="79"/>
      <c r="BB4" s="80"/>
      <c r="BC4" s="80"/>
      <c r="BD4" s="80"/>
      <c r="BE4" s="80"/>
    </row>
    <row r="5" spans="1:57" ht="24.95" customHeight="1" thickBot="1" x14ac:dyDescent="0.5">
      <c r="A5" s="3" t="s">
        <v>5</v>
      </c>
      <c r="B5" s="4" t="s">
        <v>82</v>
      </c>
      <c r="C5" s="9">
        <v>40387</v>
      </c>
      <c r="D5" s="18">
        <v>3</v>
      </c>
      <c r="E5" s="72" t="s">
        <v>88</v>
      </c>
      <c r="F5" s="68">
        <v>3</v>
      </c>
      <c r="G5" s="69">
        <v>6</v>
      </c>
      <c r="H5" s="69">
        <f t="shared" si="1"/>
        <v>18</v>
      </c>
      <c r="I5" s="69"/>
      <c r="J5" s="83"/>
      <c r="K5" s="84"/>
      <c r="L5" s="72">
        <v>3</v>
      </c>
      <c r="M5" s="36" t="s">
        <v>88</v>
      </c>
      <c r="N5" s="22"/>
      <c r="O5" s="22">
        <v>5</v>
      </c>
      <c r="P5" s="22"/>
      <c r="Q5" s="22">
        <v>3</v>
      </c>
      <c r="R5" s="22">
        <v>2</v>
      </c>
      <c r="S5" s="22"/>
      <c r="T5" s="22"/>
      <c r="U5" s="22">
        <v>4</v>
      </c>
      <c r="V5" s="22"/>
      <c r="W5" s="22">
        <f t="shared" si="2"/>
        <v>14</v>
      </c>
      <c r="X5" s="22">
        <v>81</v>
      </c>
      <c r="Y5" s="22"/>
      <c r="Z5" s="82"/>
      <c r="AA5" s="81"/>
      <c r="AB5" s="36">
        <v>3</v>
      </c>
      <c r="AC5" s="36" t="s">
        <v>88</v>
      </c>
      <c r="AD5" s="22">
        <v>0</v>
      </c>
      <c r="AE5" s="22">
        <v>2</v>
      </c>
      <c r="AF5" s="22">
        <v>9</v>
      </c>
      <c r="AG5" s="22">
        <v>9</v>
      </c>
      <c r="AH5" s="22">
        <v>0</v>
      </c>
      <c r="AI5" s="22">
        <v>0</v>
      </c>
      <c r="AJ5" s="22">
        <v>3</v>
      </c>
      <c r="AK5" s="22">
        <f t="shared" si="0"/>
        <v>23</v>
      </c>
      <c r="AL5" s="22">
        <v>89</v>
      </c>
      <c r="AM5" s="40"/>
      <c r="AN5" s="79"/>
      <c r="AO5" s="80"/>
      <c r="AP5" s="36">
        <v>3</v>
      </c>
      <c r="AQ5" s="36" t="s">
        <v>88</v>
      </c>
      <c r="AR5" s="47">
        <v>8</v>
      </c>
      <c r="AS5" s="26">
        <v>180</v>
      </c>
      <c r="AT5" s="48">
        <v>12</v>
      </c>
      <c r="AU5" s="26">
        <f>3*60+50</f>
        <v>230</v>
      </c>
      <c r="AV5" s="26">
        <f t="shared" si="3"/>
        <v>20</v>
      </c>
      <c r="AW5" s="26">
        <f t="shared" si="3"/>
        <v>410</v>
      </c>
      <c r="AX5" s="22"/>
      <c r="AY5" s="86"/>
      <c r="AZ5" s="86"/>
      <c r="BA5" s="79"/>
      <c r="BB5" s="80"/>
      <c r="BC5" s="80"/>
      <c r="BD5" s="80"/>
      <c r="BE5" s="80"/>
    </row>
    <row r="6" spans="1:57" ht="24.95" customHeight="1" thickBot="1" x14ac:dyDescent="0.5">
      <c r="A6" s="3" t="s">
        <v>6</v>
      </c>
      <c r="B6" s="4" t="s">
        <v>82</v>
      </c>
      <c r="C6" s="10" t="s">
        <v>7</v>
      </c>
      <c r="D6" s="18">
        <v>4</v>
      </c>
      <c r="E6" s="72" t="s">
        <v>88</v>
      </c>
      <c r="F6" s="68">
        <v>3</v>
      </c>
      <c r="G6" s="69">
        <v>4</v>
      </c>
      <c r="H6" s="69">
        <f t="shared" si="1"/>
        <v>12</v>
      </c>
      <c r="I6" s="69"/>
      <c r="J6" s="83"/>
      <c r="K6" s="84"/>
      <c r="L6" s="72">
        <v>4</v>
      </c>
      <c r="M6" s="36" t="s">
        <v>88</v>
      </c>
      <c r="N6" s="22"/>
      <c r="O6" s="22">
        <v>5</v>
      </c>
      <c r="P6" s="22"/>
      <c r="Q6" s="22"/>
      <c r="R6" s="22"/>
      <c r="S6" s="22"/>
      <c r="T6" s="22"/>
      <c r="U6" s="22">
        <v>1</v>
      </c>
      <c r="V6" s="22"/>
      <c r="W6" s="22">
        <f t="shared" si="2"/>
        <v>6</v>
      </c>
      <c r="X6" s="22">
        <v>54</v>
      </c>
      <c r="Y6" s="22"/>
      <c r="Z6" s="82"/>
      <c r="AA6" s="81"/>
      <c r="AB6" s="36">
        <v>4</v>
      </c>
      <c r="AC6" s="36" t="s">
        <v>88</v>
      </c>
      <c r="AD6" s="22">
        <v>0</v>
      </c>
      <c r="AE6" s="22">
        <v>0</v>
      </c>
      <c r="AF6" s="22">
        <v>2</v>
      </c>
      <c r="AG6" s="22">
        <v>7</v>
      </c>
      <c r="AH6" s="22">
        <v>0</v>
      </c>
      <c r="AI6" s="22">
        <v>0</v>
      </c>
      <c r="AJ6" s="22">
        <v>4</v>
      </c>
      <c r="AK6" s="22">
        <f t="shared" si="0"/>
        <v>13</v>
      </c>
      <c r="AL6" s="22">
        <v>102</v>
      </c>
      <c r="AM6" s="40"/>
      <c r="AN6" s="79"/>
      <c r="AO6" s="80"/>
      <c r="AP6" s="36">
        <v>4</v>
      </c>
      <c r="AQ6" s="36" t="s">
        <v>88</v>
      </c>
      <c r="AR6" s="47">
        <v>14</v>
      </c>
      <c r="AS6" s="26">
        <f>60*2+55</f>
        <v>175</v>
      </c>
      <c r="AT6" s="48">
        <v>11</v>
      </c>
      <c r="AU6" s="26">
        <f>4*60+30</f>
        <v>270</v>
      </c>
      <c r="AV6" s="26">
        <f t="shared" si="3"/>
        <v>25</v>
      </c>
      <c r="AW6" s="26">
        <f t="shared" si="3"/>
        <v>445</v>
      </c>
      <c r="AX6" s="22"/>
      <c r="AY6" s="86"/>
      <c r="AZ6" s="86"/>
      <c r="BA6" s="79"/>
      <c r="BB6" s="80"/>
      <c r="BC6" s="80"/>
      <c r="BD6" s="80"/>
      <c r="BE6" s="80"/>
    </row>
    <row r="7" spans="1:57" ht="24.95" customHeight="1" thickBot="1" x14ac:dyDescent="0.5">
      <c r="A7" s="3" t="s">
        <v>8</v>
      </c>
      <c r="B7" s="4" t="s">
        <v>81</v>
      </c>
      <c r="C7" s="9">
        <v>40341</v>
      </c>
      <c r="D7" s="18">
        <v>5</v>
      </c>
      <c r="E7" s="72" t="s">
        <v>89</v>
      </c>
      <c r="F7" s="68">
        <v>3</v>
      </c>
      <c r="G7" s="69">
        <v>5</v>
      </c>
      <c r="H7" s="69">
        <f t="shared" si="1"/>
        <v>15</v>
      </c>
      <c r="I7" s="69"/>
      <c r="J7" s="83">
        <f>H7+H8+H9+H10</f>
        <v>54</v>
      </c>
      <c r="K7" s="84"/>
      <c r="L7" s="72">
        <v>5</v>
      </c>
      <c r="M7" s="36" t="s">
        <v>89</v>
      </c>
      <c r="N7" s="22"/>
      <c r="O7" s="22"/>
      <c r="P7" s="22"/>
      <c r="Q7" s="22"/>
      <c r="R7" s="22"/>
      <c r="S7" s="22"/>
      <c r="T7" s="22">
        <v>1</v>
      </c>
      <c r="U7" s="22">
        <v>1</v>
      </c>
      <c r="V7" s="22"/>
      <c r="W7" s="22">
        <f t="shared" si="2"/>
        <v>2</v>
      </c>
      <c r="X7" s="22">
        <v>37</v>
      </c>
      <c r="Y7" s="22"/>
      <c r="Z7" s="82">
        <f>W7+W8+W9+W10</f>
        <v>8</v>
      </c>
      <c r="AA7" s="81">
        <f>X7+X8+X9+X10</f>
        <v>182</v>
      </c>
      <c r="AB7" s="36">
        <v>5</v>
      </c>
      <c r="AC7" s="36" t="s">
        <v>89</v>
      </c>
      <c r="AD7" s="22">
        <v>0</v>
      </c>
      <c r="AE7" s="22">
        <v>0</v>
      </c>
      <c r="AF7" s="22">
        <v>2</v>
      </c>
      <c r="AG7" s="22">
        <v>6</v>
      </c>
      <c r="AH7" s="22">
        <v>0</v>
      </c>
      <c r="AI7" s="22">
        <v>2</v>
      </c>
      <c r="AJ7" s="22">
        <v>0</v>
      </c>
      <c r="AK7" s="22">
        <f t="shared" si="0"/>
        <v>10</v>
      </c>
      <c r="AL7" s="22">
        <v>82</v>
      </c>
      <c r="AM7" s="40"/>
      <c r="AN7" s="79">
        <f>AK7+AK8+AK9+AK10</f>
        <v>51</v>
      </c>
      <c r="AO7" s="80">
        <f>AL7+AL8+AL9+AL10</f>
        <v>362</v>
      </c>
      <c r="AP7" s="36">
        <v>5</v>
      </c>
      <c r="AQ7" s="36" t="s">
        <v>89</v>
      </c>
      <c r="AR7" s="47">
        <v>4</v>
      </c>
      <c r="AS7" s="26">
        <v>180</v>
      </c>
      <c r="AT7" s="48">
        <v>16</v>
      </c>
      <c r="AU7" s="26">
        <f>3*60+20</f>
        <v>200</v>
      </c>
      <c r="AV7" s="26">
        <f>AR7+AT7</f>
        <v>20</v>
      </c>
      <c r="AW7" s="26">
        <f>AS7+AU8</f>
        <v>480</v>
      </c>
      <c r="AX7" s="22"/>
      <c r="AY7" s="86">
        <f>AR7+AR8+AR9+AR10+AT7+AT8+AT9+AT10</f>
        <v>76</v>
      </c>
      <c r="AZ7" s="86">
        <f>AS7+AS8+AS9+AS10+AU7+AU8+AU9+AU10</f>
        <v>1610</v>
      </c>
      <c r="BA7" s="79">
        <f>AV7+AV8+AV9+AV10</f>
        <v>76</v>
      </c>
      <c r="BB7" s="80">
        <f>AW7+AW8+AW9+AW10</f>
        <v>1710</v>
      </c>
      <c r="BC7" s="80">
        <f>J7+Z7+AN7+BA7</f>
        <v>189</v>
      </c>
      <c r="BD7" s="80">
        <f>AA7+AO7+BB7</f>
        <v>2254</v>
      </c>
      <c r="BE7" s="80">
        <v>8</v>
      </c>
    </row>
    <row r="8" spans="1:57" ht="24.95" customHeight="1" thickBot="1" x14ac:dyDescent="0.5">
      <c r="A8" s="3" t="s">
        <v>9</v>
      </c>
      <c r="B8" s="4" t="s">
        <v>81</v>
      </c>
      <c r="C8" s="9">
        <v>40396</v>
      </c>
      <c r="D8" s="18">
        <v>6</v>
      </c>
      <c r="E8" s="72" t="s">
        <v>89</v>
      </c>
      <c r="F8" s="68">
        <v>3</v>
      </c>
      <c r="G8" s="69">
        <v>5</v>
      </c>
      <c r="H8" s="69">
        <f t="shared" si="1"/>
        <v>15</v>
      </c>
      <c r="I8" s="69"/>
      <c r="J8" s="83"/>
      <c r="K8" s="84"/>
      <c r="L8" s="72">
        <v>6</v>
      </c>
      <c r="M8" s="36" t="s">
        <v>89</v>
      </c>
      <c r="N8" s="22"/>
      <c r="O8" s="22"/>
      <c r="P8" s="22"/>
      <c r="Q8" s="22"/>
      <c r="R8" s="22"/>
      <c r="S8" s="22"/>
      <c r="T8" s="22">
        <v>1</v>
      </c>
      <c r="U8" s="22"/>
      <c r="V8" s="22"/>
      <c r="W8" s="22">
        <f t="shared" si="2"/>
        <v>1</v>
      </c>
      <c r="X8" s="22">
        <v>44</v>
      </c>
      <c r="Y8" s="22"/>
      <c r="Z8" s="82"/>
      <c r="AA8" s="81"/>
      <c r="AB8" s="36">
        <v>6</v>
      </c>
      <c r="AC8" s="36" t="s">
        <v>89</v>
      </c>
      <c r="AD8" s="22">
        <v>0</v>
      </c>
      <c r="AE8" s="22">
        <v>0</v>
      </c>
      <c r="AF8" s="22">
        <v>3</v>
      </c>
      <c r="AG8" s="22">
        <v>8</v>
      </c>
      <c r="AH8" s="22">
        <v>0</v>
      </c>
      <c r="AI8" s="22">
        <v>0</v>
      </c>
      <c r="AJ8" s="22">
        <v>0</v>
      </c>
      <c r="AK8" s="22">
        <f t="shared" si="0"/>
        <v>11</v>
      </c>
      <c r="AL8" s="22">
        <v>88</v>
      </c>
      <c r="AM8" s="40"/>
      <c r="AN8" s="79"/>
      <c r="AO8" s="80"/>
      <c r="AP8" s="36">
        <v>6</v>
      </c>
      <c r="AQ8" s="36" t="s">
        <v>89</v>
      </c>
      <c r="AR8" s="47">
        <v>2</v>
      </c>
      <c r="AS8" s="26">
        <v>180</v>
      </c>
      <c r="AT8" s="48">
        <v>14</v>
      </c>
      <c r="AU8" s="26">
        <f>5*60</f>
        <v>300</v>
      </c>
      <c r="AV8" s="26">
        <f t="shared" ref="AV8:AW10" si="4">AR8+AT8</f>
        <v>16</v>
      </c>
      <c r="AW8" s="26">
        <f>AS8+AU8</f>
        <v>480</v>
      </c>
      <c r="AX8" s="22"/>
      <c r="AY8" s="86"/>
      <c r="AZ8" s="86"/>
      <c r="BA8" s="79"/>
      <c r="BB8" s="80"/>
      <c r="BC8" s="80"/>
      <c r="BD8" s="80"/>
      <c r="BE8" s="80"/>
    </row>
    <row r="9" spans="1:57" ht="24.95" customHeight="1" thickBot="1" x14ac:dyDescent="0.5">
      <c r="A9" s="3" t="s">
        <v>10</v>
      </c>
      <c r="B9" s="4" t="s">
        <v>82</v>
      </c>
      <c r="C9" s="9">
        <v>40515</v>
      </c>
      <c r="D9" s="18">
        <v>7</v>
      </c>
      <c r="E9" s="72" t="s">
        <v>89</v>
      </c>
      <c r="F9" s="68">
        <v>3</v>
      </c>
      <c r="G9" s="69">
        <v>2</v>
      </c>
      <c r="H9" s="69">
        <f t="shared" si="1"/>
        <v>6</v>
      </c>
      <c r="I9" s="69"/>
      <c r="J9" s="83"/>
      <c r="K9" s="84"/>
      <c r="L9" s="72">
        <v>7</v>
      </c>
      <c r="M9" s="36" t="s">
        <v>89</v>
      </c>
      <c r="N9" s="22"/>
      <c r="O9" s="22"/>
      <c r="P9" s="22"/>
      <c r="Q9" s="22"/>
      <c r="R9" s="22"/>
      <c r="S9" s="22"/>
      <c r="T9" s="22">
        <v>3</v>
      </c>
      <c r="U9" s="22">
        <v>1</v>
      </c>
      <c r="V9" s="22"/>
      <c r="W9" s="22">
        <f t="shared" si="2"/>
        <v>4</v>
      </c>
      <c r="X9" s="22">
        <v>57</v>
      </c>
      <c r="Y9" s="22"/>
      <c r="Z9" s="82"/>
      <c r="AA9" s="81"/>
      <c r="AB9" s="36">
        <v>7</v>
      </c>
      <c r="AC9" s="36" t="s">
        <v>89</v>
      </c>
      <c r="AD9" s="22">
        <v>0</v>
      </c>
      <c r="AE9" s="22">
        <v>2</v>
      </c>
      <c r="AF9" s="22">
        <v>2</v>
      </c>
      <c r="AG9" s="22">
        <v>9</v>
      </c>
      <c r="AH9" s="22">
        <v>0</v>
      </c>
      <c r="AI9" s="22">
        <v>0</v>
      </c>
      <c r="AJ9" s="22">
        <v>0</v>
      </c>
      <c r="AK9" s="22">
        <f t="shared" si="0"/>
        <v>13</v>
      </c>
      <c r="AL9" s="22">
        <v>101</v>
      </c>
      <c r="AM9" s="40"/>
      <c r="AN9" s="79"/>
      <c r="AO9" s="80"/>
      <c r="AP9" s="36">
        <v>7</v>
      </c>
      <c r="AQ9" s="36" t="s">
        <v>89</v>
      </c>
      <c r="AR9" s="47">
        <v>6</v>
      </c>
      <c r="AS9" s="26">
        <v>180</v>
      </c>
      <c r="AT9" s="48">
        <v>12</v>
      </c>
      <c r="AU9" s="26">
        <f>3*60+20</f>
        <v>200</v>
      </c>
      <c r="AV9" s="26">
        <f t="shared" si="4"/>
        <v>18</v>
      </c>
      <c r="AW9" s="26">
        <f>AS9+AU9</f>
        <v>380</v>
      </c>
      <c r="AX9" s="22"/>
      <c r="AY9" s="86"/>
      <c r="AZ9" s="86"/>
      <c r="BA9" s="79"/>
      <c r="BB9" s="80"/>
      <c r="BC9" s="80"/>
      <c r="BD9" s="80"/>
      <c r="BE9" s="80"/>
    </row>
    <row r="10" spans="1:57" ht="24.95" customHeight="1" thickBot="1" x14ac:dyDescent="0.5">
      <c r="A10" s="3" t="s">
        <v>11</v>
      </c>
      <c r="B10" s="4" t="s">
        <v>82</v>
      </c>
      <c r="C10" s="9">
        <v>40244</v>
      </c>
      <c r="D10" s="18">
        <v>8</v>
      </c>
      <c r="E10" s="72" t="s">
        <v>89</v>
      </c>
      <c r="F10" s="68">
        <v>3</v>
      </c>
      <c r="G10" s="69">
        <v>6</v>
      </c>
      <c r="H10" s="69">
        <f t="shared" si="1"/>
        <v>18</v>
      </c>
      <c r="I10" s="69"/>
      <c r="J10" s="83"/>
      <c r="K10" s="84"/>
      <c r="L10" s="72">
        <v>8</v>
      </c>
      <c r="M10" s="36" t="s">
        <v>89</v>
      </c>
      <c r="N10" s="22"/>
      <c r="O10" s="22"/>
      <c r="P10" s="22"/>
      <c r="Q10" s="22"/>
      <c r="R10" s="22"/>
      <c r="S10" s="22"/>
      <c r="T10" s="22">
        <v>1</v>
      </c>
      <c r="U10" s="22"/>
      <c r="V10" s="22"/>
      <c r="W10" s="22">
        <f t="shared" si="2"/>
        <v>1</v>
      </c>
      <c r="X10" s="22">
        <v>44</v>
      </c>
      <c r="Y10" s="22"/>
      <c r="Z10" s="82"/>
      <c r="AA10" s="81"/>
      <c r="AB10" s="36">
        <v>8</v>
      </c>
      <c r="AC10" s="36" t="s">
        <v>89</v>
      </c>
      <c r="AD10" s="22">
        <v>0</v>
      </c>
      <c r="AE10" s="22">
        <v>2</v>
      </c>
      <c r="AF10" s="22">
        <v>1</v>
      </c>
      <c r="AG10" s="22">
        <v>11</v>
      </c>
      <c r="AH10" s="22">
        <v>0</v>
      </c>
      <c r="AI10" s="22">
        <v>3</v>
      </c>
      <c r="AJ10" s="22">
        <v>0</v>
      </c>
      <c r="AK10" s="22">
        <f t="shared" si="0"/>
        <v>17</v>
      </c>
      <c r="AL10" s="22">
        <v>91</v>
      </c>
      <c r="AM10" s="40"/>
      <c r="AN10" s="79"/>
      <c r="AO10" s="80"/>
      <c r="AP10" s="36">
        <v>8</v>
      </c>
      <c r="AQ10" s="36" t="s">
        <v>89</v>
      </c>
      <c r="AR10" s="47">
        <v>6</v>
      </c>
      <c r="AS10" s="26">
        <f>60*2+50</f>
        <v>170</v>
      </c>
      <c r="AT10" s="48">
        <v>16</v>
      </c>
      <c r="AU10" s="26">
        <f>3*60+20</f>
        <v>200</v>
      </c>
      <c r="AV10" s="26">
        <f t="shared" si="4"/>
        <v>22</v>
      </c>
      <c r="AW10" s="26">
        <f t="shared" si="4"/>
        <v>370</v>
      </c>
      <c r="AX10" s="22"/>
      <c r="AY10" s="86"/>
      <c r="AZ10" s="86"/>
      <c r="BA10" s="79"/>
      <c r="BB10" s="80"/>
      <c r="BC10" s="80"/>
      <c r="BD10" s="80"/>
      <c r="BE10" s="80"/>
    </row>
    <row r="11" spans="1:57" ht="24.95" customHeight="1" thickBot="1" x14ac:dyDescent="0.5">
      <c r="A11" s="3" t="s">
        <v>12</v>
      </c>
      <c r="B11" s="4" t="s">
        <v>82</v>
      </c>
      <c r="C11" s="9">
        <v>40807</v>
      </c>
      <c r="D11" s="18">
        <v>9</v>
      </c>
      <c r="E11" s="72" t="s">
        <v>90</v>
      </c>
      <c r="F11" s="68">
        <v>3</v>
      </c>
      <c r="G11" s="69">
        <v>5</v>
      </c>
      <c r="H11" s="69">
        <f t="shared" si="1"/>
        <v>15</v>
      </c>
      <c r="I11" s="69"/>
      <c r="J11" s="83">
        <f>H11+H12+H13+H14</f>
        <v>93</v>
      </c>
      <c r="K11" s="84"/>
      <c r="L11" s="72">
        <v>9</v>
      </c>
      <c r="M11" s="36" t="s">
        <v>90</v>
      </c>
      <c r="N11" s="22"/>
      <c r="O11" s="22"/>
      <c r="P11" s="22"/>
      <c r="Q11" s="22"/>
      <c r="R11" s="22"/>
      <c r="S11" s="22"/>
      <c r="T11" s="22"/>
      <c r="U11" s="22"/>
      <c r="V11" s="22"/>
      <c r="W11" s="22">
        <f t="shared" si="2"/>
        <v>0</v>
      </c>
      <c r="X11" s="22">
        <v>34</v>
      </c>
      <c r="Y11" s="31">
        <v>1</v>
      </c>
      <c r="Z11" s="82">
        <f>W11+W12+W13+W14</f>
        <v>11</v>
      </c>
      <c r="AA11" s="81">
        <f>X11+X12+X13+X14</f>
        <v>198</v>
      </c>
      <c r="AB11" s="36">
        <v>9</v>
      </c>
      <c r="AC11" s="36" t="s">
        <v>90</v>
      </c>
      <c r="AD11" s="22">
        <v>0</v>
      </c>
      <c r="AE11" s="22">
        <v>0</v>
      </c>
      <c r="AF11" s="22">
        <v>3</v>
      </c>
      <c r="AG11" s="22">
        <v>0</v>
      </c>
      <c r="AH11" s="22">
        <v>0</v>
      </c>
      <c r="AI11" s="22">
        <v>0</v>
      </c>
      <c r="AJ11" s="22">
        <v>0</v>
      </c>
      <c r="AK11" s="22">
        <f t="shared" si="0"/>
        <v>3</v>
      </c>
      <c r="AL11" s="22">
        <v>90</v>
      </c>
      <c r="AM11" s="31">
        <v>1</v>
      </c>
      <c r="AN11" s="79">
        <f>AK11+AK12+AK13+AK14</f>
        <v>33</v>
      </c>
      <c r="AO11" s="80">
        <f>AL11+AL12+AL13+AL14</f>
        <v>381</v>
      </c>
      <c r="AP11" s="36">
        <v>9</v>
      </c>
      <c r="AQ11" s="36" t="s">
        <v>90</v>
      </c>
      <c r="AR11" s="47">
        <v>14</v>
      </c>
      <c r="AS11" s="26">
        <f>2*60+49</f>
        <v>169</v>
      </c>
      <c r="AT11" s="48">
        <v>20</v>
      </c>
      <c r="AU11" s="26">
        <f>5*60</f>
        <v>300</v>
      </c>
      <c r="AV11" s="26">
        <f t="shared" si="3"/>
        <v>34</v>
      </c>
      <c r="AW11" s="26">
        <f t="shared" si="3"/>
        <v>469</v>
      </c>
      <c r="AX11" s="22"/>
      <c r="AY11" s="86">
        <f>AR11+AR12+AR13+AR14+AT11+AT12+AT13+AT14</f>
        <v>125</v>
      </c>
      <c r="AZ11" s="86">
        <f>AS11+AS12+AS13+AS14+AU11+AU12+AU13+AU14</f>
        <v>1647</v>
      </c>
      <c r="BA11" s="79">
        <f>AV11+AV12+AV13+AV14</f>
        <v>125</v>
      </c>
      <c r="BB11" s="80">
        <f>AW11+AW12+AW13+AW14</f>
        <v>1647</v>
      </c>
      <c r="BC11" s="80">
        <f>J11+Z11+AN11+BA11</f>
        <v>262</v>
      </c>
      <c r="BD11" s="80">
        <f>AA11+AO11+BB11</f>
        <v>2226</v>
      </c>
      <c r="BE11" s="80">
        <v>17</v>
      </c>
    </row>
    <row r="12" spans="1:57" ht="24.95" customHeight="1" thickBot="1" x14ac:dyDescent="0.5">
      <c r="A12" s="3" t="s">
        <v>13</v>
      </c>
      <c r="B12" s="4" t="s">
        <v>81</v>
      </c>
      <c r="C12" s="9">
        <v>40892</v>
      </c>
      <c r="D12" s="18">
        <v>10</v>
      </c>
      <c r="E12" s="72" t="s">
        <v>90</v>
      </c>
      <c r="F12" s="68">
        <v>3</v>
      </c>
      <c r="G12" s="69">
        <v>7</v>
      </c>
      <c r="H12" s="69">
        <f t="shared" si="1"/>
        <v>21</v>
      </c>
      <c r="I12" s="69"/>
      <c r="J12" s="83"/>
      <c r="K12" s="84"/>
      <c r="L12" s="72">
        <v>10</v>
      </c>
      <c r="M12" s="36" t="s">
        <v>90</v>
      </c>
      <c r="N12" s="22"/>
      <c r="O12" s="22"/>
      <c r="P12" s="22">
        <v>5</v>
      </c>
      <c r="Q12" s="22"/>
      <c r="R12" s="22"/>
      <c r="S12" s="22"/>
      <c r="T12" s="22"/>
      <c r="U12" s="22">
        <v>6</v>
      </c>
      <c r="V12" s="22"/>
      <c r="W12" s="22">
        <f t="shared" si="2"/>
        <v>11</v>
      </c>
      <c r="X12" s="22">
        <v>52</v>
      </c>
      <c r="Y12" s="22"/>
      <c r="Z12" s="82"/>
      <c r="AA12" s="81"/>
      <c r="AB12" s="36">
        <v>10</v>
      </c>
      <c r="AC12" s="36" t="s">
        <v>90</v>
      </c>
      <c r="AD12" s="22">
        <v>0</v>
      </c>
      <c r="AE12" s="22">
        <v>0</v>
      </c>
      <c r="AF12" s="22">
        <v>2</v>
      </c>
      <c r="AG12" s="22">
        <v>0</v>
      </c>
      <c r="AH12" s="22">
        <v>0</v>
      </c>
      <c r="AI12" s="22">
        <v>1</v>
      </c>
      <c r="AJ12" s="22">
        <v>0</v>
      </c>
      <c r="AK12" s="22">
        <f t="shared" si="0"/>
        <v>3</v>
      </c>
      <c r="AL12" s="22">
        <v>93</v>
      </c>
      <c r="AM12" s="40"/>
      <c r="AN12" s="79"/>
      <c r="AO12" s="80"/>
      <c r="AP12" s="36">
        <v>10</v>
      </c>
      <c r="AQ12" s="36" t="s">
        <v>90</v>
      </c>
      <c r="AR12" s="47">
        <v>10</v>
      </c>
      <c r="AS12" s="26">
        <f>2*60+53</f>
        <v>173</v>
      </c>
      <c r="AT12" s="48">
        <v>20</v>
      </c>
      <c r="AU12" s="26">
        <f>5*60</f>
        <v>300</v>
      </c>
      <c r="AV12" s="26">
        <f t="shared" si="3"/>
        <v>30</v>
      </c>
      <c r="AW12" s="26">
        <f t="shared" si="3"/>
        <v>473</v>
      </c>
      <c r="AX12" s="22"/>
      <c r="AY12" s="86"/>
      <c r="AZ12" s="86"/>
      <c r="BA12" s="79"/>
      <c r="BB12" s="80"/>
      <c r="BC12" s="80"/>
      <c r="BD12" s="80"/>
      <c r="BE12" s="80"/>
    </row>
    <row r="13" spans="1:57" ht="24.95" customHeight="1" thickBot="1" x14ac:dyDescent="0.5">
      <c r="A13" s="3" t="s">
        <v>14</v>
      </c>
      <c r="B13" s="4" t="s">
        <v>82</v>
      </c>
      <c r="C13" s="9">
        <v>40357</v>
      </c>
      <c r="D13" s="18">
        <v>11</v>
      </c>
      <c r="E13" s="72" t="s">
        <v>90</v>
      </c>
      <c r="F13" s="68">
        <v>3</v>
      </c>
      <c r="G13" s="69">
        <v>11</v>
      </c>
      <c r="H13" s="69">
        <f t="shared" si="1"/>
        <v>33</v>
      </c>
      <c r="I13" s="69"/>
      <c r="J13" s="83"/>
      <c r="K13" s="84"/>
      <c r="L13" s="72">
        <v>11</v>
      </c>
      <c r="M13" s="36" t="s">
        <v>90</v>
      </c>
      <c r="N13" s="22"/>
      <c r="O13" s="22"/>
      <c r="P13" s="22"/>
      <c r="Q13" s="22"/>
      <c r="R13" s="22"/>
      <c r="S13" s="22"/>
      <c r="T13" s="22"/>
      <c r="U13" s="22"/>
      <c r="V13" s="22"/>
      <c r="W13" s="22">
        <f t="shared" si="2"/>
        <v>0</v>
      </c>
      <c r="X13" s="22">
        <v>54</v>
      </c>
      <c r="Y13" s="22"/>
      <c r="Z13" s="82"/>
      <c r="AA13" s="81"/>
      <c r="AB13" s="36">
        <v>11</v>
      </c>
      <c r="AC13" s="36" t="s">
        <v>90</v>
      </c>
      <c r="AD13" s="22">
        <v>0</v>
      </c>
      <c r="AE13" s="22">
        <v>1</v>
      </c>
      <c r="AF13" s="22">
        <v>7</v>
      </c>
      <c r="AG13" s="22">
        <v>5</v>
      </c>
      <c r="AH13" s="22">
        <v>0</v>
      </c>
      <c r="AI13" s="22">
        <v>4</v>
      </c>
      <c r="AJ13" s="22">
        <v>0</v>
      </c>
      <c r="AK13" s="22">
        <f t="shared" si="0"/>
        <v>17</v>
      </c>
      <c r="AL13" s="22">
        <v>102</v>
      </c>
      <c r="AM13" s="40"/>
      <c r="AN13" s="79"/>
      <c r="AO13" s="80"/>
      <c r="AP13" s="36">
        <v>11</v>
      </c>
      <c r="AQ13" s="36" t="s">
        <v>90</v>
      </c>
      <c r="AR13" s="47">
        <v>12</v>
      </c>
      <c r="AS13" s="26">
        <v>180</v>
      </c>
      <c r="AT13" s="48">
        <v>20</v>
      </c>
      <c r="AU13" s="26">
        <f>60*2+20</f>
        <v>140</v>
      </c>
      <c r="AV13" s="26">
        <f t="shared" si="3"/>
        <v>32</v>
      </c>
      <c r="AW13" s="26">
        <f t="shared" si="3"/>
        <v>320</v>
      </c>
      <c r="AX13" s="22"/>
      <c r="AY13" s="86"/>
      <c r="AZ13" s="86"/>
      <c r="BA13" s="79"/>
      <c r="BB13" s="80"/>
      <c r="BC13" s="80"/>
      <c r="BD13" s="80"/>
      <c r="BE13" s="80"/>
    </row>
    <row r="14" spans="1:57" ht="24.95" customHeight="1" thickBot="1" x14ac:dyDescent="0.5">
      <c r="A14" s="3" t="s">
        <v>15</v>
      </c>
      <c r="B14" s="4" t="s">
        <v>81</v>
      </c>
      <c r="C14" s="9">
        <v>40067</v>
      </c>
      <c r="D14" s="18">
        <v>12</v>
      </c>
      <c r="E14" s="72" t="s">
        <v>90</v>
      </c>
      <c r="F14" s="68">
        <v>3</v>
      </c>
      <c r="G14" s="69">
        <v>8</v>
      </c>
      <c r="H14" s="69">
        <f t="shared" si="1"/>
        <v>24</v>
      </c>
      <c r="I14" s="69"/>
      <c r="J14" s="83"/>
      <c r="K14" s="84"/>
      <c r="L14" s="72">
        <v>12</v>
      </c>
      <c r="M14" s="36" t="s">
        <v>90</v>
      </c>
      <c r="N14" s="22"/>
      <c r="O14" s="22"/>
      <c r="P14" s="22"/>
      <c r="Q14" s="22"/>
      <c r="R14" s="22"/>
      <c r="S14" s="22"/>
      <c r="T14" s="22"/>
      <c r="U14" s="22"/>
      <c r="V14" s="22"/>
      <c r="W14" s="22">
        <f t="shared" si="2"/>
        <v>0</v>
      </c>
      <c r="X14" s="22">
        <v>58</v>
      </c>
      <c r="Y14" s="22"/>
      <c r="Z14" s="82"/>
      <c r="AA14" s="81"/>
      <c r="AB14" s="36">
        <v>12</v>
      </c>
      <c r="AC14" s="36" t="s">
        <v>90</v>
      </c>
      <c r="AD14" s="22">
        <v>0</v>
      </c>
      <c r="AE14" s="22">
        <v>0</v>
      </c>
      <c r="AF14" s="22">
        <v>2</v>
      </c>
      <c r="AG14" s="22">
        <v>7</v>
      </c>
      <c r="AH14" s="22">
        <v>0</v>
      </c>
      <c r="AI14" s="22">
        <v>1</v>
      </c>
      <c r="AJ14" s="22">
        <v>0</v>
      </c>
      <c r="AK14" s="22">
        <f t="shared" si="0"/>
        <v>10</v>
      </c>
      <c r="AL14" s="22">
        <v>96</v>
      </c>
      <c r="AM14" s="40"/>
      <c r="AN14" s="79"/>
      <c r="AO14" s="80"/>
      <c r="AP14" s="36">
        <v>12</v>
      </c>
      <c r="AQ14" s="36" t="s">
        <v>90</v>
      </c>
      <c r="AR14" s="47">
        <v>10</v>
      </c>
      <c r="AS14" s="26">
        <v>180</v>
      </c>
      <c r="AT14" s="48">
        <v>19</v>
      </c>
      <c r="AU14" s="26">
        <f>3*60+25</f>
        <v>205</v>
      </c>
      <c r="AV14" s="26">
        <f t="shared" si="3"/>
        <v>29</v>
      </c>
      <c r="AW14" s="26">
        <f t="shared" si="3"/>
        <v>385</v>
      </c>
      <c r="AX14" s="22"/>
      <c r="AY14" s="86"/>
      <c r="AZ14" s="86"/>
      <c r="BA14" s="79"/>
      <c r="BB14" s="80"/>
      <c r="BC14" s="80"/>
      <c r="BD14" s="80"/>
      <c r="BE14" s="80"/>
    </row>
    <row r="15" spans="1:57" ht="24.95" customHeight="1" thickBot="1" x14ac:dyDescent="0.5">
      <c r="A15" s="3" t="s">
        <v>16</v>
      </c>
      <c r="B15" s="4" t="s">
        <v>81</v>
      </c>
      <c r="C15" s="9">
        <v>40456</v>
      </c>
      <c r="D15" s="18">
        <v>13</v>
      </c>
      <c r="E15" s="72" t="s">
        <v>91</v>
      </c>
      <c r="F15" s="68">
        <v>3</v>
      </c>
      <c r="G15" s="69">
        <v>5</v>
      </c>
      <c r="H15" s="69">
        <f t="shared" si="1"/>
        <v>15</v>
      </c>
      <c r="I15" s="69"/>
      <c r="J15" s="83">
        <f>H15+H16+H17+H18</f>
        <v>63</v>
      </c>
      <c r="K15" s="84"/>
      <c r="L15" s="72">
        <v>13</v>
      </c>
      <c r="M15" s="36" t="s">
        <v>91</v>
      </c>
      <c r="N15" s="22"/>
      <c r="O15" s="22"/>
      <c r="P15" s="22"/>
      <c r="Q15" s="22"/>
      <c r="R15" s="22"/>
      <c r="S15" s="22"/>
      <c r="T15" s="22"/>
      <c r="U15" s="22"/>
      <c r="V15" s="22"/>
      <c r="W15" s="22">
        <f t="shared" si="2"/>
        <v>0</v>
      </c>
      <c r="X15" s="22">
        <v>75</v>
      </c>
      <c r="Y15" s="22"/>
      <c r="Z15" s="82">
        <f>W15+W16+W17+W18</f>
        <v>12</v>
      </c>
      <c r="AA15" s="81">
        <f>X15+X16+X17+X18</f>
        <v>260.03999999999996</v>
      </c>
      <c r="AB15" s="36">
        <v>13</v>
      </c>
      <c r="AC15" s="36" t="s">
        <v>91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f t="shared" si="0"/>
        <v>0</v>
      </c>
      <c r="AL15" s="22">
        <v>80</v>
      </c>
      <c r="AM15" s="40">
        <v>2</v>
      </c>
      <c r="AN15" s="79">
        <f>AK15+AK16+AK17+AK18</f>
        <v>59</v>
      </c>
      <c r="AO15" s="80">
        <f>AL15+AL16+AL17+AL18</f>
        <v>345</v>
      </c>
      <c r="AP15" s="36">
        <v>13</v>
      </c>
      <c r="AQ15" s="36" t="s">
        <v>91</v>
      </c>
      <c r="AR15" s="47">
        <v>12</v>
      </c>
      <c r="AS15" s="26">
        <v>180</v>
      </c>
      <c r="AT15" s="48">
        <v>22</v>
      </c>
      <c r="AU15" s="26">
        <f>60+54.93</f>
        <v>114.93</v>
      </c>
      <c r="AV15" s="26">
        <f t="shared" si="3"/>
        <v>34</v>
      </c>
      <c r="AW15" s="26">
        <f t="shared" si="3"/>
        <v>294.93</v>
      </c>
      <c r="AX15" s="22"/>
      <c r="AY15" s="86">
        <f>AR15+AR16+AR17+AR18+AT15+AT16+AT17+AT18</f>
        <v>108</v>
      </c>
      <c r="AZ15" s="86">
        <f>AS15+AS16+AS17+AS18+AU15+AU16+AU17+AU18</f>
        <v>1720.3600000000001</v>
      </c>
      <c r="BA15" s="79">
        <f>AV15+AV16+AV17+AV18</f>
        <v>108</v>
      </c>
      <c r="BB15" s="80">
        <f>AW15+AW16+AW17+AW18</f>
        <v>1720.3600000000001</v>
      </c>
      <c r="BC15" s="80">
        <f>J15+Z15+AN15+BA15</f>
        <v>242</v>
      </c>
      <c r="BD15" s="80">
        <f>AA15+AO15+BB15</f>
        <v>2325.4</v>
      </c>
      <c r="BE15" s="80">
        <v>16</v>
      </c>
    </row>
    <row r="16" spans="1:57" ht="24.95" customHeight="1" thickBot="1" x14ac:dyDescent="0.5">
      <c r="A16" s="3" t="s">
        <v>17</v>
      </c>
      <c r="B16" s="4" t="s">
        <v>81</v>
      </c>
      <c r="C16" s="9">
        <v>40341</v>
      </c>
      <c r="D16" s="18">
        <v>14</v>
      </c>
      <c r="E16" s="72" t="s">
        <v>91</v>
      </c>
      <c r="F16" s="68">
        <v>3</v>
      </c>
      <c r="G16" s="69">
        <v>4</v>
      </c>
      <c r="H16" s="69">
        <f t="shared" si="1"/>
        <v>12</v>
      </c>
      <c r="I16" s="69"/>
      <c r="J16" s="83"/>
      <c r="K16" s="84"/>
      <c r="L16" s="72">
        <v>14</v>
      </c>
      <c r="M16" s="36" t="s">
        <v>91</v>
      </c>
      <c r="N16" s="22"/>
      <c r="O16" s="22"/>
      <c r="P16" s="22"/>
      <c r="Q16" s="22"/>
      <c r="R16" s="22"/>
      <c r="S16" s="22"/>
      <c r="T16" s="22"/>
      <c r="U16" s="22"/>
      <c r="V16" s="22"/>
      <c r="W16" s="22">
        <f t="shared" si="2"/>
        <v>0</v>
      </c>
      <c r="X16" s="22">
        <v>60.04</v>
      </c>
      <c r="Y16" s="22"/>
      <c r="Z16" s="82"/>
      <c r="AA16" s="81"/>
      <c r="AB16" s="36">
        <v>14</v>
      </c>
      <c r="AC16" s="36" t="s">
        <v>91</v>
      </c>
      <c r="AD16" s="22">
        <v>0</v>
      </c>
      <c r="AE16" s="22">
        <v>0</v>
      </c>
      <c r="AF16" s="22">
        <v>7</v>
      </c>
      <c r="AG16" s="22">
        <v>5</v>
      </c>
      <c r="AH16" s="22">
        <v>0</v>
      </c>
      <c r="AI16" s="22">
        <v>7</v>
      </c>
      <c r="AJ16" s="22">
        <v>0</v>
      </c>
      <c r="AK16" s="22">
        <f t="shared" si="0"/>
        <v>19</v>
      </c>
      <c r="AL16" s="22">
        <v>86</v>
      </c>
      <c r="AM16" s="40"/>
      <c r="AN16" s="79"/>
      <c r="AO16" s="80"/>
      <c r="AP16" s="36">
        <v>14</v>
      </c>
      <c r="AQ16" s="36" t="s">
        <v>91</v>
      </c>
      <c r="AR16" s="47">
        <v>18</v>
      </c>
      <c r="AS16" s="26">
        <v>180</v>
      </c>
      <c r="AT16" s="48">
        <v>15</v>
      </c>
      <c r="AU16" s="26">
        <f>4*60+55</f>
        <v>295</v>
      </c>
      <c r="AV16" s="26">
        <f t="shared" si="3"/>
        <v>33</v>
      </c>
      <c r="AW16" s="26">
        <f t="shared" si="3"/>
        <v>475</v>
      </c>
      <c r="AX16" s="22"/>
      <c r="AY16" s="86"/>
      <c r="AZ16" s="86"/>
      <c r="BA16" s="79"/>
      <c r="BB16" s="80"/>
      <c r="BC16" s="80"/>
      <c r="BD16" s="80"/>
      <c r="BE16" s="80"/>
    </row>
    <row r="17" spans="1:57" ht="24.95" customHeight="1" thickBot="1" x14ac:dyDescent="0.5">
      <c r="A17" s="3" t="s">
        <v>18</v>
      </c>
      <c r="B17" s="4" t="s">
        <v>82</v>
      </c>
      <c r="C17" s="9">
        <v>40702</v>
      </c>
      <c r="D17" s="18">
        <v>15</v>
      </c>
      <c r="E17" s="72" t="s">
        <v>91</v>
      </c>
      <c r="F17" s="68">
        <v>3</v>
      </c>
      <c r="G17" s="69">
        <v>8</v>
      </c>
      <c r="H17" s="69">
        <f t="shared" si="1"/>
        <v>24</v>
      </c>
      <c r="I17" s="69"/>
      <c r="J17" s="83"/>
      <c r="K17" s="84"/>
      <c r="L17" s="72">
        <v>15</v>
      </c>
      <c r="M17" s="36" t="s">
        <v>91</v>
      </c>
      <c r="N17" s="22"/>
      <c r="O17" s="22"/>
      <c r="P17" s="22"/>
      <c r="Q17" s="22"/>
      <c r="R17" s="22"/>
      <c r="S17" s="22"/>
      <c r="T17" s="22">
        <v>1</v>
      </c>
      <c r="U17" s="22"/>
      <c r="V17" s="22">
        <v>1</v>
      </c>
      <c r="W17" s="22">
        <f t="shared" si="2"/>
        <v>2</v>
      </c>
      <c r="X17" s="22">
        <v>54</v>
      </c>
      <c r="Y17" s="22"/>
      <c r="Z17" s="82"/>
      <c r="AA17" s="81"/>
      <c r="AB17" s="36">
        <v>15</v>
      </c>
      <c r="AC17" s="36" t="s">
        <v>91</v>
      </c>
      <c r="AD17" s="22">
        <v>0</v>
      </c>
      <c r="AE17" s="22">
        <v>1</v>
      </c>
      <c r="AF17" s="22">
        <v>6</v>
      </c>
      <c r="AG17" s="22">
        <v>10</v>
      </c>
      <c r="AH17" s="22">
        <v>0</v>
      </c>
      <c r="AI17" s="22">
        <v>1</v>
      </c>
      <c r="AJ17" s="22">
        <v>0</v>
      </c>
      <c r="AK17" s="22">
        <f t="shared" si="0"/>
        <v>18</v>
      </c>
      <c r="AL17" s="22">
        <v>79</v>
      </c>
      <c r="AM17" s="40"/>
      <c r="AN17" s="79"/>
      <c r="AO17" s="80"/>
      <c r="AP17" s="36">
        <v>15</v>
      </c>
      <c r="AQ17" s="36" t="s">
        <v>91</v>
      </c>
      <c r="AR17" s="47">
        <v>10</v>
      </c>
      <c r="AS17" s="26">
        <f>2*60+55</f>
        <v>175</v>
      </c>
      <c r="AT17" s="48">
        <v>10</v>
      </c>
      <c r="AU17" s="26">
        <f>5*60</f>
        <v>300</v>
      </c>
      <c r="AV17" s="26">
        <f t="shared" si="3"/>
        <v>20</v>
      </c>
      <c r="AW17" s="26">
        <f t="shared" si="3"/>
        <v>475</v>
      </c>
      <c r="AX17" s="22"/>
      <c r="AY17" s="86"/>
      <c r="AZ17" s="86"/>
      <c r="BA17" s="79"/>
      <c r="BB17" s="80"/>
      <c r="BC17" s="80"/>
      <c r="BD17" s="80"/>
      <c r="BE17" s="80"/>
    </row>
    <row r="18" spans="1:57" ht="24.95" customHeight="1" thickBot="1" x14ac:dyDescent="0.5">
      <c r="A18" s="3" t="s">
        <v>19</v>
      </c>
      <c r="B18" s="4" t="s">
        <v>82</v>
      </c>
      <c r="C18" s="9">
        <v>40802</v>
      </c>
      <c r="D18" s="18">
        <v>16</v>
      </c>
      <c r="E18" s="72" t="s">
        <v>91</v>
      </c>
      <c r="F18" s="68">
        <v>3</v>
      </c>
      <c r="G18" s="69">
        <v>4</v>
      </c>
      <c r="H18" s="69">
        <f t="shared" si="1"/>
        <v>12</v>
      </c>
      <c r="I18" s="69"/>
      <c r="J18" s="83"/>
      <c r="K18" s="84"/>
      <c r="L18" s="72">
        <v>16</v>
      </c>
      <c r="M18" s="36" t="s">
        <v>91</v>
      </c>
      <c r="N18" s="22">
        <v>10</v>
      </c>
      <c r="O18" s="22"/>
      <c r="P18" s="22"/>
      <c r="Q18" s="22"/>
      <c r="R18" s="22"/>
      <c r="S18" s="22"/>
      <c r="T18" s="22"/>
      <c r="U18" s="22"/>
      <c r="V18" s="22"/>
      <c r="W18" s="22">
        <f t="shared" si="2"/>
        <v>10</v>
      </c>
      <c r="X18" s="22">
        <v>71</v>
      </c>
      <c r="Y18" s="22"/>
      <c r="Z18" s="82"/>
      <c r="AA18" s="81"/>
      <c r="AB18" s="36">
        <v>16</v>
      </c>
      <c r="AC18" s="36" t="s">
        <v>91</v>
      </c>
      <c r="AD18" s="22">
        <v>2</v>
      </c>
      <c r="AE18" s="22">
        <v>0</v>
      </c>
      <c r="AF18" s="22">
        <v>9</v>
      </c>
      <c r="AG18" s="22">
        <v>8</v>
      </c>
      <c r="AH18" s="22">
        <v>0</v>
      </c>
      <c r="AI18" s="22">
        <v>3</v>
      </c>
      <c r="AJ18" s="22">
        <v>0</v>
      </c>
      <c r="AK18" s="22">
        <f t="shared" si="0"/>
        <v>22</v>
      </c>
      <c r="AL18" s="22">
        <v>100</v>
      </c>
      <c r="AM18" s="40"/>
      <c r="AN18" s="79"/>
      <c r="AO18" s="80"/>
      <c r="AP18" s="36">
        <v>16</v>
      </c>
      <c r="AQ18" s="36" t="s">
        <v>91</v>
      </c>
      <c r="AR18" s="47">
        <v>8</v>
      </c>
      <c r="AS18" s="26">
        <v>180</v>
      </c>
      <c r="AT18" s="48">
        <v>13</v>
      </c>
      <c r="AU18" s="26">
        <f>4*60+55.43</f>
        <v>295.43</v>
      </c>
      <c r="AV18" s="26">
        <f t="shared" si="3"/>
        <v>21</v>
      </c>
      <c r="AW18" s="26">
        <f t="shared" si="3"/>
        <v>475.43</v>
      </c>
      <c r="AX18" s="22"/>
      <c r="AY18" s="86"/>
      <c r="AZ18" s="86"/>
      <c r="BA18" s="79"/>
      <c r="BB18" s="80"/>
      <c r="BC18" s="80"/>
      <c r="BD18" s="80"/>
      <c r="BE18" s="80"/>
    </row>
    <row r="19" spans="1:57" ht="24.95" customHeight="1" thickBot="1" x14ac:dyDescent="0.5">
      <c r="A19" s="3" t="s">
        <v>20</v>
      </c>
      <c r="B19" s="4" t="s">
        <v>82</v>
      </c>
      <c r="C19" s="9">
        <v>40900</v>
      </c>
      <c r="D19" s="18">
        <v>17</v>
      </c>
      <c r="E19" s="72" t="s">
        <v>94</v>
      </c>
      <c r="F19" s="68">
        <v>3</v>
      </c>
      <c r="G19" s="69">
        <v>5</v>
      </c>
      <c r="H19" s="69">
        <f t="shared" si="1"/>
        <v>15</v>
      </c>
      <c r="I19" s="69"/>
      <c r="J19" s="83">
        <f>H19+H20+H21+H22</f>
        <v>3033</v>
      </c>
      <c r="K19" s="84"/>
      <c r="L19" s="72">
        <v>17</v>
      </c>
      <c r="M19" s="36" t="s">
        <v>94</v>
      </c>
      <c r="N19" s="27"/>
      <c r="O19" s="27"/>
      <c r="P19" s="27"/>
      <c r="Q19" s="27"/>
      <c r="R19" s="27"/>
      <c r="S19" s="27"/>
      <c r="T19" s="27"/>
      <c r="U19" s="27"/>
      <c r="V19" s="27"/>
      <c r="W19" s="27">
        <f t="shared" si="2"/>
        <v>0</v>
      </c>
      <c r="X19" s="27">
        <v>53</v>
      </c>
      <c r="Y19" s="27"/>
      <c r="Z19" s="82">
        <f>W19+W20+W21+W22</f>
        <v>2</v>
      </c>
      <c r="AA19" s="81">
        <f>X19+X20+X21+X22</f>
        <v>200</v>
      </c>
      <c r="AB19" s="36">
        <v>17</v>
      </c>
      <c r="AC19" s="36" t="s">
        <v>94</v>
      </c>
      <c r="AD19" s="27">
        <v>0</v>
      </c>
      <c r="AE19" s="27">
        <v>0</v>
      </c>
      <c r="AF19" s="27">
        <v>10</v>
      </c>
      <c r="AG19" s="27">
        <v>8</v>
      </c>
      <c r="AH19" s="27">
        <v>0</v>
      </c>
      <c r="AI19" s="27">
        <v>6</v>
      </c>
      <c r="AJ19" s="27">
        <v>0</v>
      </c>
      <c r="AK19" s="27">
        <f t="shared" si="0"/>
        <v>24</v>
      </c>
      <c r="AL19" s="27">
        <v>83</v>
      </c>
      <c r="AM19" s="40"/>
      <c r="AN19" s="79">
        <f>AK19+AK20+AK21+AK22</f>
        <v>84</v>
      </c>
      <c r="AO19" s="80">
        <f>AL19+AL20+AL21+AL22</f>
        <v>366</v>
      </c>
      <c r="AP19" s="36">
        <v>17</v>
      </c>
      <c r="AQ19" s="36" t="s">
        <v>94</v>
      </c>
      <c r="AR19" s="47">
        <v>8</v>
      </c>
      <c r="AS19" s="26">
        <v>180</v>
      </c>
      <c r="AT19" s="48">
        <v>13</v>
      </c>
      <c r="AU19" s="26">
        <f>4*60+0.5</f>
        <v>240.5</v>
      </c>
      <c r="AV19" s="26">
        <f t="shared" si="3"/>
        <v>21</v>
      </c>
      <c r="AW19" s="26">
        <f t="shared" si="3"/>
        <v>420.5</v>
      </c>
      <c r="AX19" s="22"/>
      <c r="AY19" s="86">
        <f>AR19+AR20+AR21+AR22+AT19+AT20+AT21+AT22</f>
        <v>77</v>
      </c>
      <c r="AZ19" s="86">
        <f>AS19+AS20+AS21+AS22+AU19+AU20+AU21+AU22</f>
        <v>1535.5</v>
      </c>
      <c r="BA19" s="79">
        <f>AV19+AV20+AV21+AV22</f>
        <v>77</v>
      </c>
      <c r="BB19" s="80">
        <f>AW19+AW20+AW21+AW22</f>
        <v>1535.5</v>
      </c>
      <c r="BC19" s="80">
        <v>300</v>
      </c>
      <c r="BD19" s="80">
        <v>3000</v>
      </c>
      <c r="BE19" s="80">
        <v>18</v>
      </c>
    </row>
    <row r="20" spans="1:57" ht="24.95" customHeight="1" thickBot="1" x14ac:dyDescent="0.5">
      <c r="A20" s="3" t="s">
        <v>21</v>
      </c>
      <c r="B20" s="4" t="s">
        <v>81</v>
      </c>
      <c r="C20" s="9">
        <v>41025</v>
      </c>
      <c r="D20" s="18">
        <v>18</v>
      </c>
      <c r="E20" s="72" t="s">
        <v>94</v>
      </c>
      <c r="F20" s="68">
        <v>3</v>
      </c>
      <c r="G20" s="69">
        <v>3</v>
      </c>
      <c r="H20" s="69">
        <f t="shared" si="1"/>
        <v>9</v>
      </c>
      <c r="I20" s="69"/>
      <c r="J20" s="83"/>
      <c r="K20" s="84"/>
      <c r="L20" s="72">
        <v>18</v>
      </c>
      <c r="M20" s="36" t="s">
        <v>94</v>
      </c>
      <c r="N20" s="27"/>
      <c r="O20" s="27"/>
      <c r="P20" s="27"/>
      <c r="Q20" s="27"/>
      <c r="R20" s="27"/>
      <c r="S20" s="27"/>
      <c r="T20" s="27"/>
      <c r="U20" s="27"/>
      <c r="V20" s="27"/>
      <c r="W20" s="27">
        <f t="shared" si="2"/>
        <v>0</v>
      </c>
      <c r="X20" s="27">
        <v>60</v>
      </c>
      <c r="Y20" s="27"/>
      <c r="Z20" s="82"/>
      <c r="AA20" s="81"/>
      <c r="AB20" s="36">
        <v>18</v>
      </c>
      <c r="AC20" s="36" t="s">
        <v>94</v>
      </c>
      <c r="AD20" s="27">
        <v>2</v>
      </c>
      <c r="AE20" s="27">
        <v>3</v>
      </c>
      <c r="AF20" s="27">
        <v>14</v>
      </c>
      <c r="AG20" s="27">
        <v>11</v>
      </c>
      <c r="AH20" s="27">
        <v>0</v>
      </c>
      <c r="AI20" s="27">
        <v>6</v>
      </c>
      <c r="AJ20" s="27">
        <v>0</v>
      </c>
      <c r="AK20" s="27">
        <f t="shared" si="0"/>
        <v>36</v>
      </c>
      <c r="AL20" s="27">
        <v>96</v>
      </c>
      <c r="AM20" s="40"/>
      <c r="AN20" s="79"/>
      <c r="AO20" s="80"/>
      <c r="AP20" s="36">
        <v>18</v>
      </c>
      <c r="AQ20" s="36" t="s">
        <v>94</v>
      </c>
      <c r="AR20" s="47">
        <v>14</v>
      </c>
      <c r="AS20" s="26">
        <v>180</v>
      </c>
      <c r="AT20" s="48">
        <v>15</v>
      </c>
      <c r="AU20" s="26">
        <f>4*60+55</f>
        <v>295</v>
      </c>
      <c r="AV20" s="26">
        <f t="shared" si="3"/>
        <v>29</v>
      </c>
      <c r="AW20" s="26">
        <f t="shared" si="3"/>
        <v>475</v>
      </c>
      <c r="AX20" s="22"/>
      <c r="AY20" s="86"/>
      <c r="AZ20" s="86"/>
      <c r="BA20" s="79"/>
      <c r="BB20" s="80"/>
      <c r="BC20" s="80"/>
      <c r="BD20" s="80"/>
      <c r="BE20" s="80"/>
    </row>
    <row r="21" spans="1:57" ht="24.95" customHeight="1" thickBot="1" x14ac:dyDescent="0.5">
      <c r="A21" s="3" t="s">
        <v>22</v>
      </c>
      <c r="B21" s="4" t="s">
        <v>82</v>
      </c>
      <c r="C21" s="9">
        <v>40606</v>
      </c>
      <c r="D21" s="18">
        <v>19</v>
      </c>
      <c r="E21" s="72" t="s">
        <v>94</v>
      </c>
      <c r="F21" s="68">
        <v>3</v>
      </c>
      <c r="G21" s="69">
        <v>1000</v>
      </c>
      <c r="H21" s="69">
        <f t="shared" si="1"/>
        <v>3000</v>
      </c>
      <c r="I21" s="69"/>
      <c r="J21" s="83"/>
      <c r="K21" s="84"/>
      <c r="L21" s="72">
        <v>19</v>
      </c>
      <c r="M21" s="36" t="s">
        <v>94</v>
      </c>
      <c r="N21" s="27"/>
      <c r="O21" s="27"/>
      <c r="P21" s="27"/>
      <c r="Q21" s="27"/>
      <c r="R21" s="27"/>
      <c r="S21" s="27"/>
      <c r="T21" s="27">
        <v>2</v>
      </c>
      <c r="U21" s="27"/>
      <c r="V21" s="27"/>
      <c r="W21" s="27">
        <f t="shared" si="2"/>
        <v>2</v>
      </c>
      <c r="X21" s="27">
        <v>42</v>
      </c>
      <c r="Y21" s="27"/>
      <c r="Z21" s="82"/>
      <c r="AA21" s="81"/>
      <c r="AB21" s="36">
        <v>19</v>
      </c>
      <c r="AC21" s="36" t="s">
        <v>94</v>
      </c>
      <c r="AD21" s="27">
        <v>0</v>
      </c>
      <c r="AE21" s="27">
        <v>2</v>
      </c>
      <c r="AF21" s="27">
        <v>6</v>
      </c>
      <c r="AG21" s="27">
        <v>9</v>
      </c>
      <c r="AH21" s="27">
        <v>0</v>
      </c>
      <c r="AI21" s="27">
        <v>0</v>
      </c>
      <c r="AJ21" s="27">
        <v>0</v>
      </c>
      <c r="AK21" s="27">
        <f t="shared" si="0"/>
        <v>17</v>
      </c>
      <c r="AL21" s="27">
        <v>100</v>
      </c>
      <c r="AM21" s="40"/>
      <c r="AN21" s="79"/>
      <c r="AO21" s="80"/>
      <c r="AP21" s="36">
        <v>19</v>
      </c>
      <c r="AQ21" s="36" t="s">
        <v>94</v>
      </c>
      <c r="AR21" s="47">
        <v>10</v>
      </c>
      <c r="AS21" s="26">
        <v>180</v>
      </c>
      <c r="AT21" s="48"/>
      <c r="AU21" s="26"/>
      <c r="AV21" s="26">
        <f t="shared" si="3"/>
        <v>10</v>
      </c>
      <c r="AW21" s="26">
        <f t="shared" si="3"/>
        <v>180</v>
      </c>
      <c r="AX21" s="22"/>
      <c r="AY21" s="86"/>
      <c r="AZ21" s="86"/>
      <c r="BA21" s="79"/>
      <c r="BB21" s="80"/>
      <c r="BC21" s="80"/>
      <c r="BD21" s="80"/>
      <c r="BE21" s="80"/>
    </row>
    <row r="22" spans="1:57" ht="24.95" customHeight="1" thickBot="1" x14ac:dyDescent="0.5">
      <c r="A22" s="3" t="s">
        <v>23</v>
      </c>
      <c r="B22" s="4" t="s">
        <v>81</v>
      </c>
      <c r="C22" s="9">
        <v>40804</v>
      </c>
      <c r="D22" s="18">
        <v>20</v>
      </c>
      <c r="E22" s="72" t="s">
        <v>94</v>
      </c>
      <c r="F22" s="68">
        <v>3</v>
      </c>
      <c r="G22" s="69">
        <v>3</v>
      </c>
      <c r="H22" s="69">
        <f t="shared" si="1"/>
        <v>9</v>
      </c>
      <c r="I22" s="69"/>
      <c r="J22" s="83"/>
      <c r="K22" s="84"/>
      <c r="L22" s="72">
        <v>20</v>
      </c>
      <c r="M22" s="36" t="s">
        <v>94</v>
      </c>
      <c r="N22" s="27"/>
      <c r="O22" s="27"/>
      <c r="P22" s="27"/>
      <c r="Q22" s="27"/>
      <c r="R22" s="27"/>
      <c r="S22" s="27"/>
      <c r="T22" s="27"/>
      <c r="U22" s="27"/>
      <c r="V22" s="27"/>
      <c r="W22" s="27">
        <f t="shared" si="2"/>
        <v>0</v>
      </c>
      <c r="X22" s="27">
        <v>45</v>
      </c>
      <c r="Y22" s="27"/>
      <c r="Z22" s="82"/>
      <c r="AA22" s="81"/>
      <c r="AB22" s="36">
        <v>20</v>
      </c>
      <c r="AC22" s="36" t="s">
        <v>94</v>
      </c>
      <c r="AD22" s="27">
        <v>0</v>
      </c>
      <c r="AE22" s="27">
        <v>0</v>
      </c>
      <c r="AF22" s="27">
        <v>1</v>
      </c>
      <c r="AG22" s="27">
        <v>6</v>
      </c>
      <c r="AH22" s="27">
        <v>0</v>
      </c>
      <c r="AI22" s="27">
        <v>0</v>
      </c>
      <c r="AJ22" s="27">
        <v>0</v>
      </c>
      <c r="AK22" s="27">
        <f t="shared" si="0"/>
        <v>7</v>
      </c>
      <c r="AL22" s="27">
        <v>87</v>
      </c>
      <c r="AM22" s="40"/>
      <c r="AN22" s="79"/>
      <c r="AO22" s="80"/>
      <c r="AP22" s="36">
        <v>20</v>
      </c>
      <c r="AQ22" s="36" t="s">
        <v>94</v>
      </c>
      <c r="AR22" s="47">
        <v>10</v>
      </c>
      <c r="AS22" s="26">
        <v>180</v>
      </c>
      <c r="AT22" s="48">
        <v>7</v>
      </c>
      <c r="AU22" s="26">
        <f>4*60+40</f>
        <v>280</v>
      </c>
      <c r="AV22" s="26">
        <f t="shared" si="3"/>
        <v>17</v>
      </c>
      <c r="AW22" s="26">
        <f t="shared" si="3"/>
        <v>460</v>
      </c>
      <c r="AX22" s="22"/>
      <c r="AY22" s="86"/>
      <c r="AZ22" s="86"/>
      <c r="BA22" s="79"/>
      <c r="BB22" s="80"/>
      <c r="BC22" s="80"/>
      <c r="BD22" s="80"/>
      <c r="BE22" s="80"/>
    </row>
    <row r="23" spans="1:57" ht="24.95" customHeight="1" thickBot="1" x14ac:dyDescent="0.5">
      <c r="A23" s="3" t="s">
        <v>24</v>
      </c>
      <c r="B23" s="4" t="s">
        <v>82</v>
      </c>
      <c r="C23" s="9">
        <v>40780</v>
      </c>
      <c r="D23" s="18">
        <v>21</v>
      </c>
      <c r="E23" s="72" t="s">
        <v>95</v>
      </c>
      <c r="F23" s="68">
        <v>3</v>
      </c>
      <c r="G23" s="69">
        <v>6</v>
      </c>
      <c r="H23" s="69">
        <f t="shared" si="1"/>
        <v>18</v>
      </c>
      <c r="I23" s="69"/>
      <c r="J23" s="83">
        <f>H23+H24+H25+H26</f>
        <v>48</v>
      </c>
      <c r="K23" s="84"/>
      <c r="L23" s="72">
        <v>21</v>
      </c>
      <c r="M23" s="36" t="s">
        <v>95</v>
      </c>
      <c r="N23" s="22"/>
      <c r="O23" s="22"/>
      <c r="P23" s="22"/>
      <c r="Q23" s="22"/>
      <c r="R23" s="22"/>
      <c r="S23" s="22"/>
      <c r="T23" s="22"/>
      <c r="U23" s="22"/>
      <c r="V23" s="22"/>
      <c r="W23" s="22">
        <f t="shared" si="2"/>
        <v>0</v>
      </c>
      <c r="X23" s="22">
        <v>60.06</v>
      </c>
      <c r="Y23" s="22"/>
      <c r="Z23" s="82">
        <f>W23+W24+W25+W26</f>
        <v>2</v>
      </c>
      <c r="AA23" s="81">
        <f>X23+X24+X25+X26</f>
        <v>230.06</v>
      </c>
      <c r="AB23" s="36">
        <v>21</v>
      </c>
      <c r="AC23" s="36" t="s">
        <v>95</v>
      </c>
      <c r="AD23" s="22">
        <v>0</v>
      </c>
      <c r="AE23" s="22">
        <v>1</v>
      </c>
      <c r="AF23" s="22">
        <v>2</v>
      </c>
      <c r="AG23" s="22">
        <v>8</v>
      </c>
      <c r="AH23" s="22">
        <v>0</v>
      </c>
      <c r="AI23" s="22">
        <v>4</v>
      </c>
      <c r="AJ23" s="22">
        <v>0</v>
      </c>
      <c r="AK23" s="22">
        <f t="shared" si="0"/>
        <v>15</v>
      </c>
      <c r="AL23" s="22">
        <v>102</v>
      </c>
      <c r="AM23" s="40"/>
      <c r="AN23" s="79">
        <f>AK23+AK24+AK25+AK26</f>
        <v>90</v>
      </c>
      <c r="AO23" s="80">
        <f>AL23+AL24+AL25+AL26</f>
        <v>414</v>
      </c>
      <c r="AP23" s="36">
        <v>21</v>
      </c>
      <c r="AQ23" s="36" t="s">
        <v>95</v>
      </c>
      <c r="AR23" s="47">
        <v>2</v>
      </c>
      <c r="AS23" s="26">
        <v>180</v>
      </c>
      <c r="AT23" s="48">
        <v>7</v>
      </c>
      <c r="AU23" s="26">
        <f>4*60</f>
        <v>240</v>
      </c>
      <c r="AV23" s="26">
        <f t="shared" si="3"/>
        <v>9</v>
      </c>
      <c r="AW23" s="26">
        <f t="shared" si="3"/>
        <v>420</v>
      </c>
      <c r="AX23" s="22"/>
      <c r="AY23" s="86">
        <f>AR23+AR24+AR25+AR26+AT23+AT24+AT25+AT26</f>
        <v>79</v>
      </c>
      <c r="AZ23" s="86">
        <f>AS23+AS24+AS25+AS26+AU23+AU24+AU25+AU26</f>
        <v>1685.8899999999999</v>
      </c>
      <c r="BA23" s="79">
        <f>AV23+AV24+AV25+AV26</f>
        <v>79</v>
      </c>
      <c r="BB23" s="80">
        <f>AW23+AW24+AW25+AW26</f>
        <v>1685.8899999999999</v>
      </c>
      <c r="BC23" s="80">
        <f>J23+Z23+AN23+BA23</f>
        <v>219</v>
      </c>
      <c r="BD23" s="80">
        <f>AA23+AO23+BB23</f>
        <v>2329.9499999999998</v>
      </c>
      <c r="BE23" s="80">
        <v>13</v>
      </c>
    </row>
    <row r="24" spans="1:57" ht="24.95" customHeight="1" thickBot="1" x14ac:dyDescent="0.5">
      <c r="A24" s="3" t="s">
        <v>25</v>
      </c>
      <c r="B24" s="4" t="s">
        <v>81</v>
      </c>
      <c r="C24" s="9">
        <v>40624</v>
      </c>
      <c r="D24" s="18">
        <v>22</v>
      </c>
      <c r="E24" s="72" t="s">
        <v>95</v>
      </c>
      <c r="F24" s="68">
        <v>3</v>
      </c>
      <c r="G24" s="69">
        <v>3</v>
      </c>
      <c r="H24" s="69">
        <f t="shared" si="1"/>
        <v>9</v>
      </c>
      <c r="I24" s="69"/>
      <c r="J24" s="83"/>
      <c r="K24" s="84"/>
      <c r="L24" s="72">
        <v>22</v>
      </c>
      <c r="M24" s="36" t="s">
        <v>95</v>
      </c>
      <c r="N24" s="22"/>
      <c r="O24" s="22"/>
      <c r="P24" s="22"/>
      <c r="Q24" s="22"/>
      <c r="R24" s="22"/>
      <c r="S24" s="22"/>
      <c r="T24" s="22"/>
      <c r="U24" s="22">
        <v>1</v>
      </c>
      <c r="V24" s="22"/>
      <c r="W24" s="22">
        <f t="shared" si="2"/>
        <v>1</v>
      </c>
      <c r="X24" s="22">
        <v>49</v>
      </c>
      <c r="Y24" s="22"/>
      <c r="Z24" s="82"/>
      <c r="AA24" s="81"/>
      <c r="AB24" s="36">
        <v>22</v>
      </c>
      <c r="AC24" s="36" t="s">
        <v>95</v>
      </c>
      <c r="AD24" s="22">
        <v>0</v>
      </c>
      <c r="AE24" s="22">
        <v>1</v>
      </c>
      <c r="AF24" s="22">
        <v>1</v>
      </c>
      <c r="AG24" s="22">
        <v>6</v>
      </c>
      <c r="AH24" s="22">
        <v>0</v>
      </c>
      <c r="AI24" s="22">
        <v>7</v>
      </c>
      <c r="AJ24" s="22">
        <v>0</v>
      </c>
      <c r="AK24" s="22">
        <f t="shared" si="0"/>
        <v>15</v>
      </c>
      <c r="AL24" s="22">
        <v>87</v>
      </c>
      <c r="AM24" s="40"/>
      <c r="AN24" s="79"/>
      <c r="AO24" s="80"/>
      <c r="AP24" s="36">
        <v>22</v>
      </c>
      <c r="AQ24" s="36" t="s">
        <v>95</v>
      </c>
      <c r="AR24" s="47">
        <v>8</v>
      </c>
      <c r="AS24" s="26">
        <v>180</v>
      </c>
      <c r="AT24" s="48">
        <v>17</v>
      </c>
      <c r="AU24" s="26">
        <f>3*60+10</f>
        <v>190</v>
      </c>
      <c r="AV24" s="26">
        <f t="shared" si="3"/>
        <v>25</v>
      </c>
      <c r="AW24" s="26">
        <f t="shared" si="3"/>
        <v>370</v>
      </c>
      <c r="AX24" s="22"/>
      <c r="AY24" s="86"/>
      <c r="AZ24" s="86"/>
      <c r="BA24" s="79"/>
      <c r="BB24" s="80"/>
      <c r="BC24" s="80"/>
      <c r="BD24" s="80"/>
      <c r="BE24" s="80"/>
    </row>
    <row r="25" spans="1:57" ht="24.95" customHeight="1" thickBot="1" x14ac:dyDescent="0.5">
      <c r="A25" s="3" t="s">
        <v>26</v>
      </c>
      <c r="B25" s="4" t="s">
        <v>82</v>
      </c>
      <c r="C25" s="9">
        <v>40624</v>
      </c>
      <c r="D25" s="18">
        <v>23</v>
      </c>
      <c r="E25" s="72" t="s">
        <v>95</v>
      </c>
      <c r="F25" s="68">
        <v>3</v>
      </c>
      <c r="G25" s="69">
        <v>6</v>
      </c>
      <c r="H25" s="69">
        <f t="shared" si="1"/>
        <v>18</v>
      </c>
      <c r="I25" s="69"/>
      <c r="J25" s="83"/>
      <c r="K25" s="84"/>
      <c r="L25" s="72">
        <v>23</v>
      </c>
      <c r="M25" s="36" t="s">
        <v>95</v>
      </c>
      <c r="N25" s="22"/>
      <c r="O25" s="22"/>
      <c r="P25" s="22"/>
      <c r="Q25" s="22"/>
      <c r="R25" s="22"/>
      <c r="S25" s="22"/>
      <c r="T25" s="22">
        <v>1</v>
      </c>
      <c r="U25" s="22"/>
      <c r="V25" s="22"/>
      <c r="W25" s="22">
        <f t="shared" si="2"/>
        <v>1</v>
      </c>
      <c r="X25" s="22">
        <v>51</v>
      </c>
      <c r="Y25" s="22"/>
      <c r="Z25" s="82"/>
      <c r="AA25" s="81"/>
      <c r="AB25" s="36">
        <v>23</v>
      </c>
      <c r="AC25" s="36" t="s">
        <v>95</v>
      </c>
      <c r="AD25" s="22">
        <v>2</v>
      </c>
      <c r="AE25" s="22">
        <v>1</v>
      </c>
      <c r="AF25" s="22">
        <v>3</v>
      </c>
      <c r="AG25" s="22">
        <v>9</v>
      </c>
      <c r="AH25" s="22">
        <v>0</v>
      </c>
      <c r="AI25" s="22">
        <v>7</v>
      </c>
      <c r="AJ25" s="22">
        <v>0</v>
      </c>
      <c r="AK25" s="22">
        <f t="shared" si="0"/>
        <v>22</v>
      </c>
      <c r="AL25" s="22">
        <v>100</v>
      </c>
      <c r="AM25" s="40"/>
      <c r="AN25" s="79"/>
      <c r="AO25" s="80"/>
      <c r="AP25" s="36">
        <v>23</v>
      </c>
      <c r="AQ25" s="36" t="s">
        <v>95</v>
      </c>
      <c r="AR25" s="47">
        <v>6</v>
      </c>
      <c r="AS25" s="26">
        <v>180</v>
      </c>
      <c r="AT25" s="48">
        <v>8</v>
      </c>
      <c r="AU25" s="26">
        <f>4*60+0.5</f>
        <v>240.5</v>
      </c>
      <c r="AV25" s="26">
        <f t="shared" si="3"/>
        <v>14</v>
      </c>
      <c r="AW25" s="26">
        <f t="shared" si="3"/>
        <v>420.5</v>
      </c>
      <c r="AX25" s="22"/>
      <c r="AY25" s="86"/>
      <c r="AZ25" s="86"/>
      <c r="BA25" s="79"/>
      <c r="BB25" s="80"/>
      <c r="BC25" s="80"/>
      <c r="BD25" s="80"/>
      <c r="BE25" s="80"/>
    </row>
    <row r="26" spans="1:57" ht="24.95" customHeight="1" thickBot="1" x14ac:dyDescent="0.5">
      <c r="A26" s="3" t="s">
        <v>27</v>
      </c>
      <c r="B26" s="4" t="s">
        <v>81</v>
      </c>
      <c r="C26" s="44">
        <v>40798</v>
      </c>
      <c r="D26" s="18">
        <v>24</v>
      </c>
      <c r="E26" s="72" t="s">
        <v>95</v>
      </c>
      <c r="F26" s="68">
        <v>3</v>
      </c>
      <c r="G26" s="69">
        <v>1</v>
      </c>
      <c r="H26" s="69">
        <f t="shared" si="1"/>
        <v>3</v>
      </c>
      <c r="I26" s="73">
        <v>3</v>
      </c>
      <c r="J26" s="83"/>
      <c r="K26" s="84"/>
      <c r="L26" s="72">
        <v>24</v>
      </c>
      <c r="M26" s="36" t="s">
        <v>95</v>
      </c>
      <c r="N26" s="22"/>
      <c r="O26" s="22"/>
      <c r="P26" s="22"/>
      <c r="Q26" s="22"/>
      <c r="R26" s="22"/>
      <c r="S26" s="22"/>
      <c r="T26" s="22"/>
      <c r="U26" s="22"/>
      <c r="V26" s="22"/>
      <c r="W26" s="22">
        <f t="shared" si="2"/>
        <v>0</v>
      </c>
      <c r="X26" s="22">
        <v>70</v>
      </c>
      <c r="Y26" s="22"/>
      <c r="Z26" s="82"/>
      <c r="AA26" s="81"/>
      <c r="AB26" s="36">
        <v>24</v>
      </c>
      <c r="AC26" s="36" t="s">
        <v>95</v>
      </c>
      <c r="AD26" s="22">
        <v>0</v>
      </c>
      <c r="AE26" s="22">
        <v>3</v>
      </c>
      <c r="AF26" s="22">
        <v>13</v>
      </c>
      <c r="AG26" s="22">
        <v>9</v>
      </c>
      <c r="AH26" s="22">
        <v>0</v>
      </c>
      <c r="AI26" s="22">
        <v>10</v>
      </c>
      <c r="AJ26" s="22">
        <v>3</v>
      </c>
      <c r="AK26" s="22">
        <f t="shared" si="0"/>
        <v>38</v>
      </c>
      <c r="AL26" s="22">
        <v>125</v>
      </c>
      <c r="AM26" s="40"/>
      <c r="AN26" s="79"/>
      <c r="AO26" s="80"/>
      <c r="AP26" s="36">
        <v>24</v>
      </c>
      <c r="AQ26" s="36" t="s">
        <v>95</v>
      </c>
      <c r="AR26" s="47">
        <v>12</v>
      </c>
      <c r="AS26" s="26">
        <v>180</v>
      </c>
      <c r="AT26" s="48">
        <v>19</v>
      </c>
      <c r="AU26" s="26">
        <f>4*60+55.39</f>
        <v>295.39</v>
      </c>
      <c r="AV26" s="26">
        <f t="shared" si="3"/>
        <v>31</v>
      </c>
      <c r="AW26" s="26">
        <f t="shared" si="3"/>
        <v>475.39</v>
      </c>
      <c r="AX26" s="22"/>
      <c r="AY26" s="86"/>
      <c r="AZ26" s="86"/>
      <c r="BA26" s="79"/>
      <c r="BB26" s="80"/>
      <c r="BC26" s="80"/>
      <c r="BD26" s="80"/>
      <c r="BE26" s="80"/>
    </row>
    <row r="27" spans="1:57" ht="24.95" customHeight="1" thickBot="1" x14ac:dyDescent="0.5">
      <c r="A27" s="5" t="s">
        <v>28</v>
      </c>
      <c r="B27" s="23" t="s">
        <v>81</v>
      </c>
      <c r="C27" s="11">
        <v>40269</v>
      </c>
      <c r="D27" s="19">
        <v>25</v>
      </c>
      <c r="E27" s="67" t="s">
        <v>96</v>
      </c>
      <c r="F27" s="68">
        <v>3</v>
      </c>
      <c r="G27" s="69">
        <v>4</v>
      </c>
      <c r="H27" s="69">
        <f t="shared" si="1"/>
        <v>12</v>
      </c>
      <c r="I27" s="74"/>
      <c r="J27" s="83">
        <f>H27+H28+H29+H30</f>
        <v>30</v>
      </c>
      <c r="K27" s="85">
        <v>3</v>
      </c>
      <c r="L27" s="67">
        <v>25</v>
      </c>
      <c r="M27" s="37" t="s">
        <v>96</v>
      </c>
      <c r="N27" s="22"/>
      <c r="O27" s="22"/>
      <c r="P27" s="22"/>
      <c r="Q27" s="22"/>
      <c r="R27" s="22"/>
      <c r="S27" s="22"/>
      <c r="T27" s="22"/>
      <c r="U27" s="22"/>
      <c r="V27" s="22"/>
      <c r="W27" s="22">
        <f t="shared" si="2"/>
        <v>0</v>
      </c>
      <c r="X27" s="22">
        <v>31</v>
      </c>
      <c r="Y27" s="31">
        <v>1</v>
      </c>
      <c r="Z27" s="82">
        <f>W27+W28+W29+W30</f>
        <v>2</v>
      </c>
      <c r="AA27" s="81">
        <f>X27+X28+X29+X30</f>
        <v>135</v>
      </c>
      <c r="AB27" s="37">
        <v>25</v>
      </c>
      <c r="AC27" s="37" t="s">
        <v>96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f t="shared" si="0"/>
        <v>0</v>
      </c>
      <c r="AL27" s="22">
        <v>85</v>
      </c>
      <c r="AM27" s="31"/>
      <c r="AN27" s="79">
        <f>AK27+AK28+AK29+AK30</f>
        <v>17</v>
      </c>
      <c r="AO27" s="80">
        <f>AL27+AL28+AL29+AL30</f>
        <v>400</v>
      </c>
      <c r="AP27" s="37">
        <v>25</v>
      </c>
      <c r="AQ27" s="37" t="s">
        <v>96</v>
      </c>
      <c r="AR27" s="47">
        <v>6</v>
      </c>
      <c r="AS27" s="26">
        <v>180</v>
      </c>
      <c r="AT27" s="48">
        <v>5</v>
      </c>
      <c r="AU27" s="26">
        <f>60*4+31.15</f>
        <v>271.14999999999998</v>
      </c>
      <c r="AV27" s="26">
        <f t="shared" si="3"/>
        <v>11</v>
      </c>
      <c r="AW27" s="26">
        <f t="shared" si="3"/>
        <v>451.15</v>
      </c>
      <c r="AX27" s="22"/>
      <c r="AY27" s="86">
        <f>AR27+AR28+AR29+AR30+AT27+AT28+AT29+AT30</f>
        <v>71</v>
      </c>
      <c r="AZ27" s="86">
        <f>AS27+AS28+AS29+AS30+AU27+AU28+AU29+AU30</f>
        <v>1666.3700000000001</v>
      </c>
      <c r="BA27" s="79">
        <f>AV27+AV28+AV29+AV30</f>
        <v>71</v>
      </c>
      <c r="BB27" s="80">
        <f>AW27+AW28+AW29+AW30</f>
        <v>1666.37</v>
      </c>
      <c r="BC27" s="80">
        <f>J27+Z27+AN27+BA27</f>
        <v>120</v>
      </c>
      <c r="BD27" s="80">
        <f>AA27+AO27+BB27</f>
        <v>2201.37</v>
      </c>
      <c r="BE27" s="80">
        <v>3</v>
      </c>
    </row>
    <row r="28" spans="1:57" ht="24.95" customHeight="1" thickBot="1" x14ac:dyDescent="0.5">
      <c r="A28" s="5" t="s">
        <v>29</v>
      </c>
      <c r="B28" s="23" t="s">
        <v>81</v>
      </c>
      <c r="C28" s="11">
        <v>40450</v>
      </c>
      <c r="D28" s="19">
        <v>26</v>
      </c>
      <c r="E28" s="67" t="s">
        <v>96</v>
      </c>
      <c r="F28" s="68">
        <v>3</v>
      </c>
      <c r="G28" s="69">
        <v>1</v>
      </c>
      <c r="H28" s="69">
        <f t="shared" si="1"/>
        <v>3</v>
      </c>
      <c r="I28" s="73"/>
      <c r="J28" s="83"/>
      <c r="K28" s="84"/>
      <c r="L28" s="67">
        <v>26</v>
      </c>
      <c r="M28" s="37" t="s">
        <v>96</v>
      </c>
      <c r="N28" s="22"/>
      <c r="O28" s="22"/>
      <c r="P28" s="22"/>
      <c r="Q28" s="22"/>
      <c r="R28" s="22"/>
      <c r="S28" s="22"/>
      <c r="T28" s="22"/>
      <c r="U28" s="22"/>
      <c r="V28" s="22"/>
      <c r="W28" s="22">
        <f t="shared" si="2"/>
        <v>0</v>
      </c>
      <c r="X28" s="22">
        <v>32</v>
      </c>
      <c r="Y28" s="31">
        <v>2</v>
      </c>
      <c r="Z28" s="82"/>
      <c r="AA28" s="81"/>
      <c r="AB28" s="37">
        <v>26</v>
      </c>
      <c r="AC28" s="37" t="s">
        <v>96</v>
      </c>
      <c r="AD28" s="22">
        <v>0</v>
      </c>
      <c r="AE28" s="22">
        <v>0</v>
      </c>
      <c r="AF28" s="22">
        <v>3</v>
      </c>
      <c r="AG28" s="22">
        <v>0</v>
      </c>
      <c r="AH28" s="22">
        <v>0</v>
      </c>
      <c r="AI28" s="22">
        <v>0</v>
      </c>
      <c r="AJ28" s="22">
        <v>0</v>
      </c>
      <c r="AK28" s="22">
        <f t="shared" si="0"/>
        <v>3</v>
      </c>
      <c r="AL28" s="22">
        <v>101</v>
      </c>
      <c r="AM28" s="31"/>
      <c r="AN28" s="79"/>
      <c r="AO28" s="80"/>
      <c r="AP28" s="37">
        <v>26</v>
      </c>
      <c r="AQ28" s="37" t="s">
        <v>96</v>
      </c>
      <c r="AR28" s="47">
        <v>2</v>
      </c>
      <c r="AS28" s="26">
        <v>180</v>
      </c>
      <c r="AT28" s="48">
        <v>18</v>
      </c>
      <c r="AU28" s="26">
        <f>4*60</f>
        <v>240</v>
      </c>
      <c r="AV28" s="26">
        <f t="shared" si="3"/>
        <v>20</v>
      </c>
      <c r="AW28" s="26">
        <f t="shared" si="3"/>
        <v>420</v>
      </c>
      <c r="AX28" s="22"/>
      <c r="AY28" s="86"/>
      <c r="AZ28" s="86"/>
      <c r="BA28" s="79"/>
      <c r="BB28" s="80"/>
      <c r="BC28" s="80"/>
      <c r="BD28" s="80"/>
      <c r="BE28" s="80"/>
    </row>
    <row r="29" spans="1:57" ht="24.95" customHeight="1" thickBot="1" x14ac:dyDescent="0.5">
      <c r="A29" s="5" t="s">
        <v>30</v>
      </c>
      <c r="B29" s="23" t="s">
        <v>82</v>
      </c>
      <c r="C29" s="45">
        <v>40641</v>
      </c>
      <c r="D29" s="19">
        <v>27</v>
      </c>
      <c r="E29" s="67" t="s">
        <v>96</v>
      </c>
      <c r="F29" s="68">
        <v>3</v>
      </c>
      <c r="G29" s="69">
        <v>1</v>
      </c>
      <c r="H29" s="69">
        <f t="shared" si="1"/>
        <v>3</v>
      </c>
      <c r="I29" s="74">
        <v>2</v>
      </c>
      <c r="J29" s="83"/>
      <c r="K29" s="84"/>
      <c r="L29" s="67">
        <v>27</v>
      </c>
      <c r="M29" s="37" t="s">
        <v>96</v>
      </c>
      <c r="N29" s="22"/>
      <c r="O29" s="22"/>
      <c r="P29" s="22"/>
      <c r="Q29" s="22"/>
      <c r="R29" s="22"/>
      <c r="S29" s="22"/>
      <c r="T29" s="22"/>
      <c r="U29" s="22"/>
      <c r="V29" s="22"/>
      <c r="W29" s="22">
        <f t="shared" si="2"/>
        <v>0</v>
      </c>
      <c r="X29" s="22">
        <v>35</v>
      </c>
      <c r="Y29" s="31">
        <v>2</v>
      </c>
      <c r="Z29" s="82"/>
      <c r="AA29" s="81"/>
      <c r="AB29" s="37">
        <v>27</v>
      </c>
      <c r="AC29" s="37" t="s">
        <v>96</v>
      </c>
      <c r="AD29" s="22">
        <v>0</v>
      </c>
      <c r="AE29" s="22">
        <v>1</v>
      </c>
      <c r="AF29" s="22">
        <v>5</v>
      </c>
      <c r="AG29" s="22">
        <v>0</v>
      </c>
      <c r="AH29" s="22">
        <v>0</v>
      </c>
      <c r="AI29" s="22">
        <v>3</v>
      </c>
      <c r="AJ29" s="22">
        <v>0</v>
      </c>
      <c r="AK29" s="22">
        <f t="shared" si="0"/>
        <v>9</v>
      </c>
      <c r="AL29" s="22">
        <v>101</v>
      </c>
      <c r="AM29" s="31"/>
      <c r="AN29" s="79"/>
      <c r="AO29" s="80"/>
      <c r="AP29" s="37">
        <v>27</v>
      </c>
      <c r="AQ29" s="37" t="s">
        <v>96</v>
      </c>
      <c r="AR29" s="47">
        <v>6</v>
      </c>
      <c r="AS29" s="26">
        <v>175</v>
      </c>
      <c r="AT29" s="48">
        <v>4</v>
      </c>
      <c r="AU29" s="26">
        <f>3*60+55.22</f>
        <v>235.22</v>
      </c>
      <c r="AV29" s="26">
        <f t="shared" si="3"/>
        <v>10</v>
      </c>
      <c r="AW29" s="26">
        <f t="shared" si="3"/>
        <v>410.22</v>
      </c>
      <c r="AX29" s="22"/>
      <c r="AY29" s="86"/>
      <c r="AZ29" s="86"/>
      <c r="BA29" s="79"/>
      <c r="BB29" s="80"/>
      <c r="BC29" s="80"/>
      <c r="BD29" s="80"/>
      <c r="BE29" s="80"/>
    </row>
    <row r="30" spans="1:57" ht="24.95" customHeight="1" thickBot="1" x14ac:dyDescent="0.5">
      <c r="A30" s="5" t="s">
        <v>31</v>
      </c>
      <c r="B30" s="23" t="s">
        <v>82</v>
      </c>
      <c r="C30" s="11">
        <v>40560</v>
      </c>
      <c r="D30" s="19">
        <v>28</v>
      </c>
      <c r="E30" s="67" t="s">
        <v>96</v>
      </c>
      <c r="F30" s="68">
        <v>3</v>
      </c>
      <c r="G30" s="69">
        <v>4</v>
      </c>
      <c r="H30" s="69">
        <f t="shared" si="1"/>
        <v>12</v>
      </c>
      <c r="I30" s="74"/>
      <c r="J30" s="83"/>
      <c r="K30" s="84"/>
      <c r="L30" s="67">
        <v>28</v>
      </c>
      <c r="M30" s="37" t="s">
        <v>96</v>
      </c>
      <c r="N30" s="22"/>
      <c r="O30" s="22"/>
      <c r="P30" s="22"/>
      <c r="Q30" s="22"/>
      <c r="R30" s="22"/>
      <c r="S30" s="22"/>
      <c r="T30" s="22"/>
      <c r="U30" s="22">
        <v>2</v>
      </c>
      <c r="V30" s="22"/>
      <c r="W30" s="22">
        <f t="shared" si="2"/>
        <v>2</v>
      </c>
      <c r="X30" s="22">
        <v>37</v>
      </c>
      <c r="Y30" s="31"/>
      <c r="Z30" s="82"/>
      <c r="AA30" s="81"/>
      <c r="AB30" s="37">
        <v>28</v>
      </c>
      <c r="AC30" s="37" t="s">
        <v>96</v>
      </c>
      <c r="AD30" s="22">
        <v>0</v>
      </c>
      <c r="AE30" s="22">
        <v>1</v>
      </c>
      <c r="AF30" s="22">
        <v>1</v>
      </c>
      <c r="AG30" s="22">
        <v>3</v>
      </c>
      <c r="AH30" s="22">
        <v>0</v>
      </c>
      <c r="AI30" s="22">
        <v>0</v>
      </c>
      <c r="AJ30" s="22">
        <v>0</v>
      </c>
      <c r="AK30" s="22">
        <f t="shared" si="0"/>
        <v>5</v>
      </c>
      <c r="AL30" s="22">
        <v>113</v>
      </c>
      <c r="AM30" s="31"/>
      <c r="AN30" s="79"/>
      <c r="AO30" s="80"/>
      <c r="AP30" s="37">
        <v>28</v>
      </c>
      <c r="AQ30" s="37" t="s">
        <v>96</v>
      </c>
      <c r="AR30" s="47">
        <v>6</v>
      </c>
      <c r="AS30" s="26">
        <v>180</v>
      </c>
      <c r="AT30" s="48">
        <v>24</v>
      </c>
      <c r="AU30" s="26">
        <f>3*60+25</f>
        <v>205</v>
      </c>
      <c r="AV30" s="26">
        <f t="shared" si="3"/>
        <v>30</v>
      </c>
      <c r="AW30" s="26">
        <f t="shared" si="3"/>
        <v>385</v>
      </c>
      <c r="AX30" s="22"/>
      <c r="AY30" s="86"/>
      <c r="AZ30" s="86"/>
      <c r="BA30" s="79"/>
      <c r="BB30" s="80"/>
      <c r="BC30" s="80"/>
      <c r="BD30" s="80"/>
      <c r="BE30" s="80"/>
    </row>
    <row r="31" spans="1:57" ht="24.95" customHeight="1" thickBot="1" x14ac:dyDescent="0.5">
      <c r="A31" s="5" t="s">
        <v>32</v>
      </c>
      <c r="B31" s="23" t="s">
        <v>81</v>
      </c>
      <c r="C31" s="11">
        <v>40196</v>
      </c>
      <c r="D31" s="19">
        <v>29</v>
      </c>
      <c r="E31" s="67" t="s">
        <v>97</v>
      </c>
      <c r="F31" s="68">
        <v>3</v>
      </c>
      <c r="G31" s="69">
        <v>5</v>
      </c>
      <c r="H31" s="69">
        <f t="shared" si="1"/>
        <v>15</v>
      </c>
      <c r="I31" s="74"/>
      <c r="J31" s="83">
        <f>H31+H32+H33+H34</f>
        <v>63</v>
      </c>
      <c r="K31" s="84"/>
      <c r="L31" s="67">
        <v>29</v>
      </c>
      <c r="M31" s="37" t="s">
        <v>97</v>
      </c>
      <c r="N31" s="22"/>
      <c r="O31" s="22"/>
      <c r="P31" s="22"/>
      <c r="Q31" s="22">
        <v>3</v>
      </c>
      <c r="R31" s="22"/>
      <c r="S31" s="22"/>
      <c r="T31" s="22"/>
      <c r="U31" s="22"/>
      <c r="V31" s="22"/>
      <c r="W31" s="22">
        <f t="shared" si="2"/>
        <v>3</v>
      </c>
      <c r="X31" s="22">
        <v>34</v>
      </c>
      <c r="Y31" s="31"/>
      <c r="Z31" s="82">
        <f>W31+W32+W33+W34</f>
        <v>24</v>
      </c>
      <c r="AA31" s="81">
        <f>X31+X32+X33+X34</f>
        <v>206.06</v>
      </c>
      <c r="AB31" s="37">
        <v>29</v>
      </c>
      <c r="AC31" s="37" t="s">
        <v>97</v>
      </c>
      <c r="AD31" s="22">
        <v>0</v>
      </c>
      <c r="AE31" s="22">
        <v>0</v>
      </c>
      <c r="AF31" s="22">
        <v>1</v>
      </c>
      <c r="AG31" s="22">
        <v>5</v>
      </c>
      <c r="AH31" s="22">
        <v>0</v>
      </c>
      <c r="AI31" s="22">
        <v>3</v>
      </c>
      <c r="AJ31" s="22">
        <v>0</v>
      </c>
      <c r="AK31" s="22">
        <f t="shared" si="0"/>
        <v>9</v>
      </c>
      <c r="AL31" s="22">
        <v>73</v>
      </c>
      <c r="AM31" s="31"/>
      <c r="AN31" s="79">
        <f>AK31+AK32+AK33+AK34</f>
        <v>42</v>
      </c>
      <c r="AO31" s="80">
        <f>AL31+AL32+AL33+AL34</f>
        <v>339</v>
      </c>
      <c r="AP31" s="37">
        <v>29</v>
      </c>
      <c r="AQ31" s="37" t="s">
        <v>97</v>
      </c>
      <c r="AR31" s="47">
        <v>4</v>
      </c>
      <c r="AS31" s="26">
        <v>180</v>
      </c>
      <c r="AT31" s="48">
        <v>7</v>
      </c>
      <c r="AU31" s="26">
        <f>4*60+10.25</f>
        <v>250.25</v>
      </c>
      <c r="AV31" s="26">
        <f t="shared" si="3"/>
        <v>11</v>
      </c>
      <c r="AW31" s="26">
        <f t="shared" si="3"/>
        <v>430.25</v>
      </c>
      <c r="AX31" s="22"/>
      <c r="AY31" s="86">
        <f>AR31+AR32+AR33+AR34+AT31+AT32+AT33+AT34</f>
        <v>84</v>
      </c>
      <c r="AZ31" s="86">
        <f>AS31+AS32+AS33+AS34+AU31+AU32+AU33+AU34</f>
        <v>1665.25</v>
      </c>
      <c r="BA31" s="79">
        <f>AV31+AV32+AV33+AV34</f>
        <v>84</v>
      </c>
      <c r="BB31" s="80">
        <f>AW31+AW32+AW33+AW34</f>
        <v>1665.25</v>
      </c>
      <c r="BC31" s="80">
        <f>J31+Z31+AN31+BA31</f>
        <v>213</v>
      </c>
      <c r="BD31" s="80">
        <f>AA31+AO31+BB31</f>
        <v>2210.31</v>
      </c>
      <c r="BE31" s="80">
        <v>11</v>
      </c>
    </row>
    <row r="32" spans="1:57" ht="24.95" customHeight="1" thickBot="1" x14ac:dyDescent="0.5">
      <c r="A32" s="5" t="s">
        <v>33</v>
      </c>
      <c r="B32" s="23" t="s">
        <v>82</v>
      </c>
      <c r="C32" s="11">
        <v>40191</v>
      </c>
      <c r="D32" s="19">
        <v>30</v>
      </c>
      <c r="E32" s="67" t="s">
        <v>97</v>
      </c>
      <c r="F32" s="68">
        <v>3</v>
      </c>
      <c r="G32" s="69">
        <v>3</v>
      </c>
      <c r="H32" s="69">
        <f t="shared" si="1"/>
        <v>9</v>
      </c>
      <c r="I32" s="74"/>
      <c r="J32" s="83"/>
      <c r="K32" s="84"/>
      <c r="L32" s="67">
        <v>30</v>
      </c>
      <c r="M32" s="37" t="s">
        <v>97</v>
      </c>
      <c r="N32" s="22"/>
      <c r="O32" s="22">
        <v>5</v>
      </c>
      <c r="P32" s="22"/>
      <c r="Q32" s="22">
        <v>3</v>
      </c>
      <c r="R32" s="22"/>
      <c r="S32" s="22"/>
      <c r="T32" s="22">
        <v>2</v>
      </c>
      <c r="U32" s="22"/>
      <c r="V32" s="22"/>
      <c r="W32" s="22">
        <f t="shared" si="2"/>
        <v>10</v>
      </c>
      <c r="X32" s="22">
        <v>60.06</v>
      </c>
      <c r="Y32" s="31"/>
      <c r="Z32" s="82"/>
      <c r="AA32" s="81"/>
      <c r="AB32" s="37">
        <v>30</v>
      </c>
      <c r="AC32" s="37" t="s">
        <v>97</v>
      </c>
      <c r="AD32" s="22">
        <v>0</v>
      </c>
      <c r="AE32" s="22">
        <v>3</v>
      </c>
      <c r="AF32" s="22">
        <v>10</v>
      </c>
      <c r="AG32" s="22">
        <v>3</v>
      </c>
      <c r="AH32" s="22">
        <v>0</v>
      </c>
      <c r="AI32" s="22">
        <v>0</v>
      </c>
      <c r="AJ32" s="22">
        <v>0</v>
      </c>
      <c r="AK32" s="22">
        <f t="shared" si="0"/>
        <v>16</v>
      </c>
      <c r="AL32" s="22">
        <v>91</v>
      </c>
      <c r="AM32" s="31"/>
      <c r="AN32" s="79"/>
      <c r="AO32" s="80"/>
      <c r="AP32" s="37">
        <v>30</v>
      </c>
      <c r="AQ32" s="37" t="s">
        <v>97</v>
      </c>
      <c r="AR32" s="47">
        <v>8</v>
      </c>
      <c r="AS32" s="26">
        <v>180</v>
      </c>
      <c r="AT32" s="48">
        <v>16</v>
      </c>
      <c r="AU32" s="26">
        <f>3*60+15</f>
        <v>195</v>
      </c>
      <c r="AV32" s="26">
        <f t="shared" si="3"/>
        <v>24</v>
      </c>
      <c r="AW32" s="26">
        <f t="shared" si="3"/>
        <v>375</v>
      </c>
      <c r="AX32" s="22"/>
      <c r="AY32" s="86"/>
      <c r="AZ32" s="86"/>
      <c r="BA32" s="79"/>
      <c r="BB32" s="80"/>
      <c r="BC32" s="80"/>
      <c r="BD32" s="80"/>
      <c r="BE32" s="80"/>
    </row>
    <row r="33" spans="1:57" ht="24.95" customHeight="1" thickBot="1" x14ac:dyDescent="0.5">
      <c r="A33" s="5" t="s">
        <v>34</v>
      </c>
      <c r="B33" s="23" t="s">
        <v>82</v>
      </c>
      <c r="C33" s="11">
        <v>40207</v>
      </c>
      <c r="D33" s="19">
        <v>31</v>
      </c>
      <c r="E33" s="67" t="s">
        <v>97</v>
      </c>
      <c r="F33" s="68">
        <v>3</v>
      </c>
      <c r="G33" s="69">
        <v>7</v>
      </c>
      <c r="H33" s="69">
        <f t="shared" si="1"/>
        <v>21</v>
      </c>
      <c r="I33" s="74"/>
      <c r="J33" s="83"/>
      <c r="K33" s="84"/>
      <c r="L33" s="67">
        <v>31</v>
      </c>
      <c r="M33" s="37" t="s">
        <v>97</v>
      </c>
      <c r="N33" s="22"/>
      <c r="O33" s="22"/>
      <c r="P33" s="22"/>
      <c r="Q33" s="22">
        <v>3</v>
      </c>
      <c r="R33" s="22"/>
      <c r="S33" s="22"/>
      <c r="T33" s="22"/>
      <c r="U33" s="22"/>
      <c r="V33" s="22"/>
      <c r="W33" s="22">
        <f t="shared" si="2"/>
        <v>3</v>
      </c>
      <c r="X33" s="22">
        <v>56</v>
      </c>
      <c r="Y33" s="31"/>
      <c r="Z33" s="82"/>
      <c r="AA33" s="81"/>
      <c r="AB33" s="37">
        <v>31</v>
      </c>
      <c r="AC33" s="37" t="s">
        <v>97</v>
      </c>
      <c r="AD33" s="22">
        <v>0</v>
      </c>
      <c r="AE33" s="22">
        <v>0</v>
      </c>
      <c r="AF33" s="22">
        <v>7</v>
      </c>
      <c r="AG33" s="22">
        <v>3</v>
      </c>
      <c r="AH33" s="22">
        <v>0</v>
      </c>
      <c r="AI33" s="22">
        <v>0</v>
      </c>
      <c r="AJ33" s="22">
        <v>0</v>
      </c>
      <c r="AK33" s="22">
        <f t="shared" si="0"/>
        <v>10</v>
      </c>
      <c r="AL33" s="22">
        <v>91</v>
      </c>
      <c r="AM33" s="31"/>
      <c r="AN33" s="79"/>
      <c r="AO33" s="80"/>
      <c r="AP33" s="37">
        <v>31</v>
      </c>
      <c r="AQ33" s="37" t="s">
        <v>97</v>
      </c>
      <c r="AR33" s="47">
        <v>6</v>
      </c>
      <c r="AS33" s="26">
        <v>180</v>
      </c>
      <c r="AT33" s="48">
        <v>7</v>
      </c>
      <c r="AU33" s="26">
        <f>5*60</f>
        <v>300</v>
      </c>
      <c r="AV33" s="26">
        <f t="shared" si="3"/>
        <v>13</v>
      </c>
      <c r="AW33" s="26">
        <f t="shared" si="3"/>
        <v>480</v>
      </c>
      <c r="AX33" s="22"/>
      <c r="AY33" s="86"/>
      <c r="AZ33" s="86"/>
      <c r="BA33" s="79"/>
      <c r="BB33" s="80"/>
      <c r="BC33" s="80"/>
      <c r="BD33" s="80"/>
      <c r="BE33" s="80"/>
    </row>
    <row r="34" spans="1:57" ht="24.95" customHeight="1" thickBot="1" x14ac:dyDescent="0.5">
      <c r="A34" s="5" t="s">
        <v>35</v>
      </c>
      <c r="B34" s="23" t="s">
        <v>81</v>
      </c>
      <c r="C34" s="11">
        <v>40470</v>
      </c>
      <c r="D34" s="19">
        <v>32</v>
      </c>
      <c r="E34" s="67" t="s">
        <v>97</v>
      </c>
      <c r="F34" s="68">
        <v>3</v>
      </c>
      <c r="G34" s="69">
        <v>6</v>
      </c>
      <c r="H34" s="69">
        <f t="shared" si="1"/>
        <v>18</v>
      </c>
      <c r="I34" s="74"/>
      <c r="J34" s="83"/>
      <c r="K34" s="84"/>
      <c r="L34" s="67">
        <v>32</v>
      </c>
      <c r="M34" s="37" t="s">
        <v>97</v>
      </c>
      <c r="N34" s="22"/>
      <c r="O34" s="22"/>
      <c r="P34" s="22">
        <v>5</v>
      </c>
      <c r="Q34" s="22">
        <v>3</v>
      </c>
      <c r="R34" s="22"/>
      <c r="S34" s="22"/>
      <c r="T34" s="22"/>
      <c r="U34" s="22"/>
      <c r="V34" s="22"/>
      <c r="W34" s="22">
        <f t="shared" si="2"/>
        <v>8</v>
      </c>
      <c r="X34" s="22">
        <v>56</v>
      </c>
      <c r="Y34" s="31"/>
      <c r="Z34" s="82"/>
      <c r="AA34" s="81"/>
      <c r="AB34" s="37">
        <v>32</v>
      </c>
      <c r="AC34" s="37" t="s">
        <v>97</v>
      </c>
      <c r="AD34" s="22">
        <v>0</v>
      </c>
      <c r="AE34" s="22">
        <v>3</v>
      </c>
      <c r="AF34" s="22">
        <v>1</v>
      </c>
      <c r="AG34" s="22">
        <v>3</v>
      </c>
      <c r="AH34" s="22">
        <v>0</v>
      </c>
      <c r="AI34" s="22">
        <v>0</v>
      </c>
      <c r="AJ34" s="22">
        <v>0</v>
      </c>
      <c r="AK34" s="22">
        <f t="shared" si="0"/>
        <v>7</v>
      </c>
      <c r="AL34" s="22">
        <v>84</v>
      </c>
      <c r="AM34" s="31"/>
      <c r="AN34" s="79"/>
      <c r="AO34" s="80"/>
      <c r="AP34" s="37">
        <v>32</v>
      </c>
      <c r="AQ34" s="37" t="s">
        <v>97</v>
      </c>
      <c r="AR34" s="47">
        <v>14</v>
      </c>
      <c r="AS34" s="26">
        <v>180</v>
      </c>
      <c r="AT34" s="48">
        <v>22</v>
      </c>
      <c r="AU34" s="26">
        <f>3*60+20</f>
        <v>200</v>
      </c>
      <c r="AV34" s="26">
        <f t="shared" si="3"/>
        <v>36</v>
      </c>
      <c r="AW34" s="26">
        <f t="shared" si="3"/>
        <v>380</v>
      </c>
      <c r="AX34" s="22"/>
      <c r="AY34" s="86"/>
      <c r="AZ34" s="86"/>
      <c r="BA34" s="79"/>
      <c r="BB34" s="80"/>
      <c r="BC34" s="80"/>
      <c r="BD34" s="80"/>
      <c r="BE34" s="80"/>
    </row>
    <row r="35" spans="1:57" ht="24.95" customHeight="1" thickBot="1" x14ac:dyDescent="0.5">
      <c r="A35" s="5" t="s">
        <v>36</v>
      </c>
      <c r="B35" s="23" t="s">
        <v>81</v>
      </c>
      <c r="C35" s="11">
        <v>40364</v>
      </c>
      <c r="D35" s="19">
        <v>33</v>
      </c>
      <c r="E35" s="67" t="s">
        <v>98</v>
      </c>
      <c r="F35" s="68">
        <v>3</v>
      </c>
      <c r="G35" s="69">
        <v>1</v>
      </c>
      <c r="H35" s="69">
        <f t="shared" si="1"/>
        <v>3</v>
      </c>
      <c r="I35" s="73"/>
      <c r="J35" s="83">
        <f>H35+H36+H37+H38</f>
        <v>48</v>
      </c>
      <c r="K35" s="84"/>
      <c r="L35" s="67">
        <v>33</v>
      </c>
      <c r="M35" s="37" t="s">
        <v>98</v>
      </c>
      <c r="N35" s="22"/>
      <c r="O35" s="22"/>
      <c r="P35" s="22"/>
      <c r="Q35" s="22"/>
      <c r="R35" s="22"/>
      <c r="S35" s="22"/>
      <c r="T35" s="22"/>
      <c r="U35" s="22"/>
      <c r="V35" s="22"/>
      <c r="W35" s="22">
        <f t="shared" si="2"/>
        <v>0</v>
      </c>
      <c r="X35" s="22">
        <v>37</v>
      </c>
      <c r="Y35" s="31"/>
      <c r="Z35" s="82">
        <f>W35+W36+W37+W38</f>
        <v>9</v>
      </c>
      <c r="AA35" s="81">
        <f>X35+X36+X37+X38</f>
        <v>168</v>
      </c>
      <c r="AB35" s="37">
        <v>33</v>
      </c>
      <c r="AC35" s="37" t="s">
        <v>98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3</v>
      </c>
      <c r="AJ35" s="22">
        <v>0</v>
      </c>
      <c r="AK35" s="22">
        <f t="shared" ref="AK35:AK66" si="5">SUM(AD35:AJ35)</f>
        <v>3</v>
      </c>
      <c r="AL35" s="22">
        <v>85</v>
      </c>
      <c r="AM35" s="31"/>
      <c r="AN35" s="79">
        <f>AK35+AK36+AK37+AK38</f>
        <v>16</v>
      </c>
      <c r="AO35" s="80">
        <f>AL35+AL36+AL37+AL38</f>
        <v>351</v>
      </c>
      <c r="AP35" s="37">
        <v>33</v>
      </c>
      <c r="AQ35" s="37" t="s">
        <v>98</v>
      </c>
      <c r="AR35" s="47">
        <v>2</v>
      </c>
      <c r="AS35" s="26">
        <f>60*2+50</f>
        <v>170</v>
      </c>
      <c r="AT35" s="48">
        <v>3</v>
      </c>
      <c r="AU35" s="26">
        <f>4*60+47.24</f>
        <v>287.24</v>
      </c>
      <c r="AV35" s="26">
        <f t="shared" si="3"/>
        <v>5</v>
      </c>
      <c r="AW35" s="26">
        <f t="shared" si="3"/>
        <v>457.24</v>
      </c>
      <c r="AX35" s="22"/>
      <c r="AY35" s="86">
        <f>AR35+AR36+AR37+AR38+AT35+AT36+AT37+AT38</f>
        <v>55</v>
      </c>
      <c r="AZ35" s="86">
        <f>AS35+AS36+AS37+AS38+AU35+AU36+AU37+AU38</f>
        <v>1674.24</v>
      </c>
      <c r="BA35" s="79">
        <f>AV35+AV36+AV37+AV38</f>
        <v>55</v>
      </c>
      <c r="BB35" s="80">
        <f>AW35+AW36+AW37+AW38</f>
        <v>1674.24</v>
      </c>
      <c r="BC35" s="80">
        <f>J35+Z35+AN35+BA35</f>
        <v>128</v>
      </c>
      <c r="BD35" s="80">
        <f>AA35+AO35+BB35</f>
        <v>2193.2399999999998</v>
      </c>
      <c r="BE35" s="80">
        <v>4</v>
      </c>
    </row>
    <row r="36" spans="1:57" ht="24.95" customHeight="1" thickBot="1" x14ac:dyDescent="0.5">
      <c r="A36" s="5" t="s">
        <v>37</v>
      </c>
      <c r="B36" s="23" t="s">
        <v>82</v>
      </c>
      <c r="C36" s="11">
        <v>40302</v>
      </c>
      <c r="D36" s="19">
        <v>34</v>
      </c>
      <c r="E36" s="67" t="s">
        <v>98</v>
      </c>
      <c r="F36" s="68">
        <v>3</v>
      </c>
      <c r="G36" s="69">
        <v>4</v>
      </c>
      <c r="H36" s="69">
        <f t="shared" si="1"/>
        <v>12</v>
      </c>
      <c r="I36" s="74"/>
      <c r="J36" s="83"/>
      <c r="K36" s="84"/>
      <c r="L36" s="67">
        <v>34</v>
      </c>
      <c r="M36" s="37" t="s">
        <v>98</v>
      </c>
      <c r="N36" s="22"/>
      <c r="O36" s="22">
        <v>5</v>
      </c>
      <c r="P36" s="22"/>
      <c r="Q36" s="22"/>
      <c r="R36" s="22"/>
      <c r="S36" s="22"/>
      <c r="T36" s="22">
        <v>3</v>
      </c>
      <c r="U36" s="22"/>
      <c r="V36" s="22"/>
      <c r="W36" s="22">
        <f t="shared" si="2"/>
        <v>8</v>
      </c>
      <c r="X36" s="22">
        <v>48</v>
      </c>
      <c r="Y36" s="31"/>
      <c r="Z36" s="82"/>
      <c r="AA36" s="81"/>
      <c r="AB36" s="37">
        <v>34</v>
      </c>
      <c r="AC36" s="37" t="s">
        <v>98</v>
      </c>
      <c r="AD36" s="22">
        <v>0</v>
      </c>
      <c r="AE36" s="22">
        <v>0</v>
      </c>
      <c r="AF36" s="22">
        <v>2</v>
      </c>
      <c r="AG36" s="22">
        <v>5</v>
      </c>
      <c r="AH36" s="22">
        <v>0</v>
      </c>
      <c r="AI36" s="22">
        <v>0</v>
      </c>
      <c r="AJ36" s="22">
        <v>0</v>
      </c>
      <c r="AK36" s="22">
        <f t="shared" si="5"/>
        <v>7</v>
      </c>
      <c r="AL36" s="22">
        <v>88</v>
      </c>
      <c r="AM36" s="31"/>
      <c r="AN36" s="79"/>
      <c r="AO36" s="80"/>
      <c r="AP36" s="37">
        <v>34</v>
      </c>
      <c r="AQ36" s="37" t="s">
        <v>98</v>
      </c>
      <c r="AR36" s="47">
        <v>6</v>
      </c>
      <c r="AS36" s="26">
        <v>180</v>
      </c>
      <c r="AT36" s="48">
        <v>9</v>
      </c>
      <c r="AU36" s="26">
        <f>5*60</f>
        <v>300</v>
      </c>
      <c r="AV36" s="26">
        <f t="shared" si="3"/>
        <v>15</v>
      </c>
      <c r="AW36" s="26">
        <f t="shared" si="3"/>
        <v>480</v>
      </c>
      <c r="AX36" s="22"/>
      <c r="AY36" s="86"/>
      <c r="AZ36" s="86"/>
      <c r="BA36" s="79"/>
      <c r="BB36" s="80"/>
      <c r="BC36" s="80"/>
      <c r="BD36" s="80"/>
      <c r="BE36" s="80"/>
    </row>
    <row r="37" spans="1:57" ht="24.95" customHeight="1" thickBot="1" x14ac:dyDescent="0.5">
      <c r="A37" s="5" t="s">
        <v>38</v>
      </c>
      <c r="B37" s="23" t="s">
        <v>82</v>
      </c>
      <c r="C37" s="11">
        <v>40226</v>
      </c>
      <c r="D37" s="19">
        <v>35</v>
      </c>
      <c r="E37" s="67" t="s">
        <v>98</v>
      </c>
      <c r="F37" s="68">
        <v>3</v>
      </c>
      <c r="G37" s="69">
        <v>6</v>
      </c>
      <c r="H37" s="69">
        <f t="shared" si="1"/>
        <v>18</v>
      </c>
      <c r="I37" s="74"/>
      <c r="J37" s="83"/>
      <c r="K37" s="84"/>
      <c r="L37" s="67">
        <v>35</v>
      </c>
      <c r="M37" s="37" t="s">
        <v>98</v>
      </c>
      <c r="N37" s="22"/>
      <c r="O37" s="22"/>
      <c r="P37" s="22"/>
      <c r="Q37" s="22"/>
      <c r="R37" s="22"/>
      <c r="S37" s="22"/>
      <c r="T37" s="22">
        <v>1</v>
      </c>
      <c r="U37" s="22"/>
      <c r="V37" s="22"/>
      <c r="W37" s="22">
        <f t="shared" si="2"/>
        <v>1</v>
      </c>
      <c r="X37" s="22">
        <v>49</v>
      </c>
      <c r="Y37" s="31"/>
      <c r="Z37" s="82"/>
      <c r="AA37" s="81"/>
      <c r="AB37" s="37">
        <v>35</v>
      </c>
      <c r="AC37" s="37" t="s">
        <v>98</v>
      </c>
      <c r="AD37" s="22">
        <v>0</v>
      </c>
      <c r="AE37" s="22">
        <v>0</v>
      </c>
      <c r="AF37" s="22">
        <v>1</v>
      </c>
      <c r="AG37" s="22">
        <v>3</v>
      </c>
      <c r="AH37" s="22">
        <v>0</v>
      </c>
      <c r="AI37" s="22">
        <v>0</v>
      </c>
      <c r="AJ37" s="22">
        <v>0</v>
      </c>
      <c r="AK37" s="22">
        <f t="shared" si="5"/>
        <v>4</v>
      </c>
      <c r="AL37" s="22">
        <v>92</v>
      </c>
      <c r="AM37" s="31"/>
      <c r="AN37" s="79"/>
      <c r="AO37" s="80"/>
      <c r="AP37" s="37">
        <v>35</v>
      </c>
      <c r="AQ37" s="37" t="s">
        <v>98</v>
      </c>
      <c r="AR37" s="47">
        <v>2</v>
      </c>
      <c r="AS37" s="26">
        <f>60*2+57</f>
        <v>177</v>
      </c>
      <c r="AT37" s="48">
        <v>12</v>
      </c>
      <c r="AU37" s="26">
        <f>180+10</f>
        <v>190</v>
      </c>
      <c r="AV37" s="26">
        <f t="shared" si="3"/>
        <v>14</v>
      </c>
      <c r="AW37" s="26">
        <f t="shared" si="3"/>
        <v>367</v>
      </c>
      <c r="AX37" s="22"/>
      <c r="AY37" s="86"/>
      <c r="AZ37" s="86"/>
      <c r="BA37" s="79"/>
      <c r="BB37" s="80"/>
      <c r="BC37" s="80"/>
      <c r="BD37" s="80"/>
      <c r="BE37" s="80"/>
    </row>
    <row r="38" spans="1:57" ht="24.95" customHeight="1" thickBot="1" x14ac:dyDescent="0.5">
      <c r="A38" s="5" t="s">
        <v>39</v>
      </c>
      <c r="B38" s="23" t="s">
        <v>81</v>
      </c>
      <c r="C38" s="11">
        <v>40523</v>
      </c>
      <c r="D38" s="19">
        <v>36</v>
      </c>
      <c r="E38" s="67" t="s">
        <v>98</v>
      </c>
      <c r="F38" s="68">
        <v>3</v>
      </c>
      <c r="G38" s="69">
        <v>5</v>
      </c>
      <c r="H38" s="69">
        <f t="shared" si="1"/>
        <v>15</v>
      </c>
      <c r="I38" s="74"/>
      <c r="J38" s="83"/>
      <c r="K38" s="84"/>
      <c r="L38" s="67">
        <v>36</v>
      </c>
      <c r="M38" s="37" t="s">
        <v>98</v>
      </c>
      <c r="N38" s="22"/>
      <c r="O38" s="22"/>
      <c r="P38" s="22"/>
      <c r="Q38" s="22"/>
      <c r="R38" s="22"/>
      <c r="S38" s="22"/>
      <c r="T38" s="22"/>
      <c r="U38" s="22"/>
      <c r="V38" s="22"/>
      <c r="W38" s="22">
        <f t="shared" si="2"/>
        <v>0</v>
      </c>
      <c r="X38" s="22">
        <v>34</v>
      </c>
      <c r="Y38" s="31">
        <v>3</v>
      </c>
      <c r="Z38" s="82"/>
      <c r="AA38" s="81"/>
      <c r="AB38" s="37">
        <v>36</v>
      </c>
      <c r="AC38" s="37" t="s">
        <v>98</v>
      </c>
      <c r="AD38" s="22">
        <v>0</v>
      </c>
      <c r="AE38" s="22">
        <v>1</v>
      </c>
      <c r="AF38" s="22">
        <v>1</v>
      </c>
      <c r="AG38" s="22">
        <v>0</v>
      </c>
      <c r="AH38" s="22">
        <v>0</v>
      </c>
      <c r="AI38" s="22">
        <v>0</v>
      </c>
      <c r="AJ38" s="22">
        <v>0</v>
      </c>
      <c r="AK38" s="22">
        <f t="shared" si="5"/>
        <v>2</v>
      </c>
      <c r="AL38" s="22">
        <v>86</v>
      </c>
      <c r="AM38" s="31"/>
      <c r="AN38" s="79"/>
      <c r="AO38" s="80"/>
      <c r="AP38" s="37">
        <v>36</v>
      </c>
      <c r="AQ38" s="37" t="s">
        <v>98</v>
      </c>
      <c r="AR38" s="47">
        <v>10</v>
      </c>
      <c r="AS38" s="26">
        <f>2*60+45</f>
        <v>165</v>
      </c>
      <c r="AT38" s="48">
        <v>11</v>
      </c>
      <c r="AU38" s="26">
        <f>3*60+25</f>
        <v>205</v>
      </c>
      <c r="AV38" s="26">
        <f t="shared" si="3"/>
        <v>21</v>
      </c>
      <c r="AW38" s="26">
        <f t="shared" si="3"/>
        <v>370</v>
      </c>
      <c r="AX38" s="22"/>
      <c r="AY38" s="86"/>
      <c r="AZ38" s="86"/>
      <c r="BA38" s="79"/>
      <c r="BB38" s="80"/>
      <c r="BC38" s="80"/>
      <c r="BD38" s="80"/>
      <c r="BE38" s="80"/>
    </row>
    <row r="39" spans="1:57" ht="24.95" customHeight="1" thickBot="1" x14ac:dyDescent="0.5">
      <c r="A39" s="5" t="s">
        <v>40</v>
      </c>
      <c r="B39" s="23" t="s">
        <v>82</v>
      </c>
      <c r="C39" s="11">
        <v>40199</v>
      </c>
      <c r="D39" s="19">
        <v>37</v>
      </c>
      <c r="E39" s="67" t="s">
        <v>99</v>
      </c>
      <c r="F39" s="68">
        <v>3</v>
      </c>
      <c r="G39" s="69">
        <v>4</v>
      </c>
      <c r="H39" s="69">
        <f t="shared" si="1"/>
        <v>12</v>
      </c>
      <c r="I39" s="74"/>
      <c r="J39" s="83">
        <f>H39+H40+H41+H42</f>
        <v>54</v>
      </c>
      <c r="K39" s="84"/>
      <c r="L39" s="67">
        <v>37</v>
      </c>
      <c r="M39" s="37" t="s">
        <v>99</v>
      </c>
      <c r="N39" s="22"/>
      <c r="O39" s="22">
        <v>5</v>
      </c>
      <c r="P39" s="22"/>
      <c r="Q39" s="22">
        <v>3</v>
      </c>
      <c r="R39" s="22"/>
      <c r="S39" s="22"/>
      <c r="T39" s="22"/>
      <c r="U39" s="22">
        <v>4</v>
      </c>
      <c r="V39" s="22"/>
      <c r="W39" s="22">
        <f t="shared" si="2"/>
        <v>12</v>
      </c>
      <c r="X39" s="22">
        <v>83</v>
      </c>
      <c r="Y39" s="31"/>
      <c r="Z39" s="82">
        <f>W39+W40+W41+W42</f>
        <v>28</v>
      </c>
      <c r="AA39" s="81">
        <f>X39+X40+X41+X42</f>
        <v>213</v>
      </c>
      <c r="AB39" s="37">
        <v>37</v>
      </c>
      <c r="AC39" s="37" t="s">
        <v>99</v>
      </c>
      <c r="AD39" s="22">
        <v>0</v>
      </c>
      <c r="AE39" s="22">
        <v>1</v>
      </c>
      <c r="AF39" s="22">
        <v>3</v>
      </c>
      <c r="AG39" s="22">
        <v>8</v>
      </c>
      <c r="AH39" s="22">
        <v>0</v>
      </c>
      <c r="AI39" s="22">
        <v>6</v>
      </c>
      <c r="AJ39" s="22">
        <v>0</v>
      </c>
      <c r="AK39" s="22">
        <f t="shared" si="5"/>
        <v>18</v>
      </c>
      <c r="AL39" s="22">
        <v>93</v>
      </c>
      <c r="AM39" s="31"/>
      <c r="AN39" s="79">
        <f>AK39+AK40+AK41+AK42</f>
        <v>71</v>
      </c>
      <c r="AO39" s="80">
        <f>AL39+AL40+AL41+AL42</f>
        <v>363</v>
      </c>
      <c r="AP39" s="37">
        <v>37</v>
      </c>
      <c r="AQ39" s="37" t="s">
        <v>99</v>
      </c>
      <c r="AR39" s="47">
        <v>10</v>
      </c>
      <c r="AS39" s="26">
        <v>180</v>
      </c>
      <c r="AT39" s="48">
        <v>4</v>
      </c>
      <c r="AU39" s="26">
        <f>60*5</f>
        <v>300</v>
      </c>
      <c r="AV39" s="26">
        <f t="shared" si="3"/>
        <v>14</v>
      </c>
      <c r="AW39" s="26">
        <f t="shared" si="3"/>
        <v>480</v>
      </c>
      <c r="AX39" s="22"/>
      <c r="AY39" s="86">
        <f>AR39+AR40+AR41+AR42+AT39+AT40+AT41+AT42</f>
        <v>85</v>
      </c>
      <c r="AZ39" s="86">
        <f>AS39+AS40+AS41+AS42+AU39+AU40+AU41+AU42</f>
        <v>1717.25</v>
      </c>
      <c r="BA39" s="79">
        <f>AV39+AV40+AV41+AV42</f>
        <v>85</v>
      </c>
      <c r="BB39" s="80">
        <f>AW39+AW40+AW41+AW42</f>
        <v>1717.25</v>
      </c>
      <c r="BC39" s="80">
        <f>J39+Z39+AN39+BA39</f>
        <v>238</v>
      </c>
      <c r="BD39" s="80">
        <f>AA39+AO39+BB39</f>
        <v>2293.25</v>
      </c>
      <c r="BE39" s="80">
        <v>14</v>
      </c>
    </row>
    <row r="40" spans="1:57" ht="24.95" customHeight="1" thickBot="1" x14ac:dyDescent="0.5">
      <c r="A40" s="5" t="s">
        <v>41</v>
      </c>
      <c r="B40" s="23" t="s">
        <v>82</v>
      </c>
      <c r="C40" s="11">
        <v>40183</v>
      </c>
      <c r="D40" s="19">
        <v>38</v>
      </c>
      <c r="E40" s="67" t="s">
        <v>99</v>
      </c>
      <c r="F40" s="68">
        <v>3</v>
      </c>
      <c r="G40" s="69">
        <v>6</v>
      </c>
      <c r="H40" s="69">
        <f t="shared" si="1"/>
        <v>18</v>
      </c>
      <c r="I40" s="74"/>
      <c r="J40" s="83"/>
      <c r="K40" s="84"/>
      <c r="L40" s="67">
        <v>38</v>
      </c>
      <c r="M40" s="37" t="s">
        <v>99</v>
      </c>
      <c r="N40" s="22"/>
      <c r="O40" s="22"/>
      <c r="P40" s="22"/>
      <c r="Q40" s="22">
        <v>3</v>
      </c>
      <c r="R40" s="22"/>
      <c r="S40" s="22"/>
      <c r="T40" s="22">
        <v>1</v>
      </c>
      <c r="U40" s="22"/>
      <c r="V40" s="22"/>
      <c r="W40" s="22">
        <f t="shared" si="2"/>
        <v>4</v>
      </c>
      <c r="X40" s="22">
        <v>42</v>
      </c>
      <c r="Y40" s="31"/>
      <c r="Z40" s="82"/>
      <c r="AA40" s="81"/>
      <c r="AB40" s="37">
        <v>38</v>
      </c>
      <c r="AC40" s="37" t="s">
        <v>99</v>
      </c>
      <c r="AD40" s="22">
        <v>0</v>
      </c>
      <c r="AE40" s="22">
        <v>1</v>
      </c>
      <c r="AF40" s="22">
        <v>10</v>
      </c>
      <c r="AG40" s="22">
        <v>11</v>
      </c>
      <c r="AH40" s="22">
        <v>0</v>
      </c>
      <c r="AI40" s="22">
        <v>1</v>
      </c>
      <c r="AJ40" s="22">
        <v>0</v>
      </c>
      <c r="AK40" s="22">
        <f t="shared" si="5"/>
        <v>23</v>
      </c>
      <c r="AL40" s="22">
        <v>86</v>
      </c>
      <c r="AM40" s="31"/>
      <c r="AN40" s="79"/>
      <c r="AO40" s="80"/>
      <c r="AP40" s="37">
        <v>38</v>
      </c>
      <c r="AQ40" s="37" t="s">
        <v>99</v>
      </c>
      <c r="AR40" s="47">
        <v>10</v>
      </c>
      <c r="AS40" s="26">
        <v>180</v>
      </c>
      <c r="AT40" s="48">
        <v>22</v>
      </c>
      <c r="AU40" s="26">
        <f>4*60+10</f>
        <v>250</v>
      </c>
      <c r="AV40" s="26">
        <f t="shared" si="3"/>
        <v>32</v>
      </c>
      <c r="AW40" s="26">
        <f t="shared" si="3"/>
        <v>430</v>
      </c>
      <c r="AX40" s="22"/>
      <c r="AY40" s="86"/>
      <c r="AZ40" s="86"/>
      <c r="BA40" s="79"/>
      <c r="BB40" s="80"/>
      <c r="BC40" s="80"/>
      <c r="BD40" s="80"/>
      <c r="BE40" s="80"/>
    </row>
    <row r="41" spans="1:57" ht="24.95" customHeight="1" thickBot="1" x14ac:dyDescent="0.5">
      <c r="A41" s="5" t="s">
        <v>42</v>
      </c>
      <c r="B41" s="23" t="s">
        <v>81</v>
      </c>
      <c r="C41" s="11">
        <v>40515</v>
      </c>
      <c r="D41" s="19">
        <v>39</v>
      </c>
      <c r="E41" s="67" t="s">
        <v>99</v>
      </c>
      <c r="F41" s="68">
        <v>3</v>
      </c>
      <c r="G41" s="69">
        <v>2</v>
      </c>
      <c r="H41" s="69">
        <f t="shared" si="1"/>
        <v>6</v>
      </c>
      <c r="I41" s="74"/>
      <c r="J41" s="83"/>
      <c r="K41" s="84"/>
      <c r="L41" s="67">
        <v>39</v>
      </c>
      <c r="M41" s="37" t="s">
        <v>99</v>
      </c>
      <c r="N41" s="22"/>
      <c r="O41" s="22"/>
      <c r="P41" s="22"/>
      <c r="Q41" s="22"/>
      <c r="R41" s="22"/>
      <c r="S41" s="22"/>
      <c r="T41" s="22"/>
      <c r="U41" s="22">
        <v>3</v>
      </c>
      <c r="V41" s="22"/>
      <c r="W41" s="22">
        <f t="shared" si="2"/>
        <v>3</v>
      </c>
      <c r="X41" s="22">
        <v>37</v>
      </c>
      <c r="Y41" s="31"/>
      <c r="Z41" s="82"/>
      <c r="AA41" s="81"/>
      <c r="AB41" s="37">
        <v>39</v>
      </c>
      <c r="AC41" s="37" t="s">
        <v>99</v>
      </c>
      <c r="AD41" s="22">
        <v>0</v>
      </c>
      <c r="AE41" s="22">
        <v>0</v>
      </c>
      <c r="AF41" s="22">
        <v>1</v>
      </c>
      <c r="AG41" s="22">
        <v>3</v>
      </c>
      <c r="AH41" s="22">
        <v>0</v>
      </c>
      <c r="AI41" s="22">
        <v>4</v>
      </c>
      <c r="AJ41" s="22">
        <v>0</v>
      </c>
      <c r="AK41" s="22">
        <f t="shared" si="5"/>
        <v>8</v>
      </c>
      <c r="AL41" s="22">
        <v>87</v>
      </c>
      <c r="AM41" s="31"/>
      <c r="AN41" s="79"/>
      <c r="AO41" s="80"/>
      <c r="AP41" s="37">
        <v>39</v>
      </c>
      <c r="AQ41" s="37" t="s">
        <v>99</v>
      </c>
      <c r="AR41" s="47">
        <v>8</v>
      </c>
      <c r="AS41" s="26">
        <v>180</v>
      </c>
      <c r="AT41" s="48">
        <v>18</v>
      </c>
      <c r="AU41" s="26">
        <f>60*3+10</f>
        <v>190</v>
      </c>
      <c r="AV41" s="26">
        <f t="shared" si="3"/>
        <v>26</v>
      </c>
      <c r="AW41" s="26">
        <f t="shared" si="3"/>
        <v>370</v>
      </c>
      <c r="AX41" s="22"/>
      <c r="AY41" s="86"/>
      <c r="AZ41" s="86"/>
      <c r="BA41" s="79"/>
      <c r="BB41" s="80"/>
      <c r="BC41" s="80"/>
      <c r="BD41" s="80"/>
      <c r="BE41" s="80"/>
    </row>
    <row r="42" spans="1:57" ht="24.95" customHeight="1" thickBot="1" x14ac:dyDescent="0.5">
      <c r="A42" s="5" t="s">
        <v>43</v>
      </c>
      <c r="B42" s="23" t="s">
        <v>81</v>
      </c>
      <c r="C42" s="11">
        <v>40451</v>
      </c>
      <c r="D42" s="19">
        <v>40</v>
      </c>
      <c r="E42" s="67" t="s">
        <v>99</v>
      </c>
      <c r="F42" s="68">
        <v>3</v>
      </c>
      <c r="G42" s="69">
        <v>6</v>
      </c>
      <c r="H42" s="69">
        <f t="shared" si="1"/>
        <v>18</v>
      </c>
      <c r="I42" s="74"/>
      <c r="J42" s="83"/>
      <c r="K42" s="84"/>
      <c r="L42" s="67">
        <v>40</v>
      </c>
      <c r="M42" s="37" t="s">
        <v>99</v>
      </c>
      <c r="N42" s="22"/>
      <c r="O42" s="22">
        <v>5</v>
      </c>
      <c r="P42" s="22"/>
      <c r="Q42" s="22">
        <v>3</v>
      </c>
      <c r="R42" s="22"/>
      <c r="S42" s="22"/>
      <c r="T42" s="22"/>
      <c r="U42" s="22">
        <v>1</v>
      </c>
      <c r="V42" s="22"/>
      <c r="W42" s="22">
        <f t="shared" si="2"/>
        <v>9</v>
      </c>
      <c r="X42" s="22">
        <v>51</v>
      </c>
      <c r="Y42" s="31"/>
      <c r="Z42" s="82"/>
      <c r="AA42" s="81"/>
      <c r="AB42" s="37">
        <v>40</v>
      </c>
      <c r="AC42" s="37" t="s">
        <v>99</v>
      </c>
      <c r="AD42" s="22">
        <v>0</v>
      </c>
      <c r="AE42" s="22">
        <v>2</v>
      </c>
      <c r="AF42" s="22">
        <v>2</v>
      </c>
      <c r="AG42" s="22">
        <v>14</v>
      </c>
      <c r="AH42" s="22">
        <v>0</v>
      </c>
      <c r="AI42" s="22">
        <v>1</v>
      </c>
      <c r="AJ42" s="22">
        <v>3</v>
      </c>
      <c r="AK42" s="22">
        <f t="shared" si="5"/>
        <v>22</v>
      </c>
      <c r="AL42" s="22">
        <v>97</v>
      </c>
      <c r="AM42" s="31"/>
      <c r="AN42" s="79"/>
      <c r="AO42" s="80"/>
      <c r="AP42" s="37">
        <v>40</v>
      </c>
      <c r="AQ42" s="37" t="s">
        <v>99</v>
      </c>
      <c r="AR42" s="47">
        <v>6</v>
      </c>
      <c r="AS42" s="26">
        <f>2*60+30</f>
        <v>150</v>
      </c>
      <c r="AT42" s="48">
        <v>7</v>
      </c>
      <c r="AU42" s="26">
        <f>4*60+47.25</f>
        <v>287.25</v>
      </c>
      <c r="AV42" s="26">
        <f t="shared" si="3"/>
        <v>13</v>
      </c>
      <c r="AW42" s="26">
        <f t="shared" si="3"/>
        <v>437.25</v>
      </c>
      <c r="AX42" s="22"/>
      <c r="AY42" s="86"/>
      <c r="AZ42" s="86"/>
      <c r="BA42" s="79"/>
      <c r="BB42" s="80"/>
      <c r="BC42" s="80"/>
      <c r="BD42" s="80"/>
      <c r="BE42" s="80"/>
    </row>
    <row r="43" spans="1:57" ht="24.95" customHeight="1" thickBot="1" x14ac:dyDescent="0.5">
      <c r="A43" s="5" t="s">
        <v>44</v>
      </c>
      <c r="B43" s="23" t="s">
        <v>81</v>
      </c>
      <c r="C43" s="11">
        <v>40603</v>
      </c>
      <c r="D43" s="19">
        <v>41</v>
      </c>
      <c r="E43" s="67" t="s">
        <v>100</v>
      </c>
      <c r="F43" s="68">
        <v>3</v>
      </c>
      <c r="G43" s="69">
        <v>4</v>
      </c>
      <c r="H43" s="69">
        <f t="shared" si="1"/>
        <v>12</v>
      </c>
      <c r="I43" s="74"/>
      <c r="J43" s="83">
        <f>H43+H44+H45+H46</f>
        <v>66</v>
      </c>
      <c r="K43" s="84"/>
      <c r="L43" s="67">
        <v>41</v>
      </c>
      <c r="M43" s="37" t="s">
        <v>100</v>
      </c>
      <c r="N43" s="27"/>
      <c r="O43" s="27"/>
      <c r="P43" s="27"/>
      <c r="Q43" s="27"/>
      <c r="R43" s="27"/>
      <c r="S43" s="27"/>
      <c r="T43" s="27"/>
      <c r="U43" s="27">
        <v>2</v>
      </c>
      <c r="V43" s="27"/>
      <c r="W43" s="27">
        <f t="shared" si="2"/>
        <v>2</v>
      </c>
      <c r="X43" s="29">
        <v>89</v>
      </c>
      <c r="Y43" s="31"/>
      <c r="Z43" s="82">
        <f>W43+W44+W45+W46</f>
        <v>11</v>
      </c>
      <c r="AA43" s="81">
        <f>X43+X44+X45+X46</f>
        <v>263.01</v>
      </c>
      <c r="AB43" s="37">
        <v>41</v>
      </c>
      <c r="AC43" s="37" t="s">
        <v>100</v>
      </c>
      <c r="AD43" s="27">
        <v>0</v>
      </c>
      <c r="AE43" s="27">
        <v>1</v>
      </c>
      <c r="AF43" s="27">
        <v>9</v>
      </c>
      <c r="AG43" s="27">
        <v>3</v>
      </c>
      <c r="AH43" s="27">
        <v>0</v>
      </c>
      <c r="AI43" s="27">
        <v>6</v>
      </c>
      <c r="AJ43" s="27">
        <v>0</v>
      </c>
      <c r="AK43" s="27">
        <f t="shared" si="5"/>
        <v>19</v>
      </c>
      <c r="AL43" s="29">
        <v>117</v>
      </c>
      <c r="AM43" s="31"/>
      <c r="AN43" s="79">
        <f>AK43+AK44+AK45+AK46</f>
        <v>72</v>
      </c>
      <c r="AO43" s="80">
        <f>AL43+AL44+AL45+AL46</f>
        <v>440</v>
      </c>
      <c r="AP43" s="37">
        <v>41</v>
      </c>
      <c r="AQ43" s="37" t="s">
        <v>100</v>
      </c>
      <c r="AR43" s="47">
        <v>10</v>
      </c>
      <c r="AS43" s="26">
        <v>180</v>
      </c>
      <c r="AT43" s="48">
        <v>15</v>
      </c>
      <c r="AU43" s="26">
        <f>120+30</f>
        <v>150</v>
      </c>
      <c r="AV43" s="26">
        <f t="shared" si="3"/>
        <v>25</v>
      </c>
      <c r="AW43" s="26">
        <f t="shared" si="3"/>
        <v>330</v>
      </c>
      <c r="AX43" s="22"/>
      <c r="AY43" s="86">
        <f>AR43+AR44+AR45+AR46+AT43+AT44+AT45+AT46</f>
        <v>60</v>
      </c>
      <c r="AZ43" s="86">
        <f>AS43+AS44+AS45+AS46+AU43+AU44+AU45+AU46</f>
        <v>1742.54</v>
      </c>
      <c r="BA43" s="79">
        <f>AV43+AV44+AV45+AV46</f>
        <v>60</v>
      </c>
      <c r="BB43" s="80">
        <f>AW43+AW44+AW45+AW46</f>
        <v>1742.54</v>
      </c>
      <c r="BC43" s="80">
        <f>J43+Z43+AN43+BA43</f>
        <v>209</v>
      </c>
      <c r="BD43" s="80">
        <f>AA43+AO43+BB43</f>
        <v>2445.5500000000002</v>
      </c>
      <c r="BE43" s="80">
        <v>10</v>
      </c>
    </row>
    <row r="44" spans="1:57" ht="24.95" customHeight="1" thickBot="1" x14ac:dyDescent="0.5">
      <c r="A44" s="5" t="s">
        <v>45</v>
      </c>
      <c r="B44" s="23" t="s">
        <v>82</v>
      </c>
      <c r="C44" s="11">
        <v>40417</v>
      </c>
      <c r="D44" s="19">
        <v>42</v>
      </c>
      <c r="E44" s="67" t="s">
        <v>100</v>
      </c>
      <c r="F44" s="68">
        <v>3</v>
      </c>
      <c r="G44" s="69">
        <v>3</v>
      </c>
      <c r="H44" s="69">
        <f t="shared" si="1"/>
        <v>9</v>
      </c>
      <c r="I44" s="74"/>
      <c r="J44" s="83"/>
      <c r="K44" s="84"/>
      <c r="L44" s="67">
        <v>42</v>
      </c>
      <c r="M44" s="37" t="s">
        <v>100</v>
      </c>
      <c r="N44" s="27"/>
      <c r="O44" s="27"/>
      <c r="P44" s="27"/>
      <c r="Q44" s="27"/>
      <c r="R44" s="27"/>
      <c r="S44" s="27"/>
      <c r="T44" s="27"/>
      <c r="U44" s="27"/>
      <c r="V44" s="27"/>
      <c r="W44" s="27">
        <f t="shared" si="2"/>
        <v>0</v>
      </c>
      <c r="X44" s="29">
        <v>56</v>
      </c>
      <c r="Y44" s="31"/>
      <c r="Z44" s="82"/>
      <c r="AA44" s="81"/>
      <c r="AB44" s="37">
        <v>42</v>
      </c>
      <c r="AC44" s="37" t="s">
        <v>100</v>
      </c>
      <c r="AD44" s="27">
        <v>0</v>
      </c>
      <c r="AE44" s="27">
        <v>3</v>
      </c>
      <c r="AF44" s="27">
        <v>13</v>
      </c>
      <c r="AG44" s="27">
        <v>3</v>
      </c>
      <c r="AH44" s="27">
        <v>0</v>
      </c>
      <c r="AI44" s="27">
        <v>6</v>
      </c>
      <c r="AJ44" s="27">
        <v>0</v>
      </c>
      <c r="AK44" s="27">
        <f t="shared" si="5"/>
        <v>25</v>
      </c>
      <c r="AL44" s="29">
        <v>120</v>
      </c>
      <c r="AM44" s="31"/>
      <c r="AN44" s="79"/>
      <c r="AO44" s="80"/>
      <c r="AP44" s="37">
        <v>42</v>
      </c>
      <c r="AQ44" s="37" t="s">
        <v>100</v>
      </c>
      <c r="AR44" s="47">
        <v>2</v>
      </c>
      <c r="AS44" s="26">
        <v>180</v>
      </c>
      <c r="AT44" s="48">
        <v>5</v>
      </c>
      <c r="AU44" s="26">
        <f>4*60+51.27</f>
        <v>291.27</v>
      </c>
      <c r="AV44" s="26">
        <f t="shared" si="3"/>
        <v>7</v>
      </c>
      <c r="AW44" s="26">
        <f t="shared" si="3"/>
        <v>471.27</v>
      </c>
      <c r="AX44" s="22"/>
      <c r="AY44" s="86"/>
      <c r="AZ44" s="86"/>
      <c r="BA44" s="79"/>
      <c r="BB44" s="80"/>
      <c r="BC44" s="80"/>
      <c r="BD44" s="80"/>
      <c r="BE44" s="80"/>
    </row>
    <row r="45" spans="1:57" ht="24.95" customHeight="1" thickBot="1" x14ac:dyDescent="0.5">
      <c r="A45" s="5" t="s">
        <v>46</v>
      </c>
      <c r="B45" s="23" t="s">
        <v>81</v>
      </c>
      <c r="C45" s="11">
        <v>40320</v>
      </c>
      <c r="D45" s="19">
        <v>43</v>
      </c>
      <c r="E45" s="67" t="s">
        <v>100</v>
      </c>
      <c r="F45" s="68">
        <v>3</v>
      </c>
      <c r="G45" s="69">
        <v>6</v>
      </c>
      <c r="H45" s="69">
        <f t="shared" si="1"/>
        <v>18</v>
      </c>
      <c r="I45" s="74"/>
      <c r="J45" s="83"/>
      <c r="K45" s="84"/>
      <c r="L45" s="67">
        <v>43</v>
      </c>
      <c r="M45" s="37" t="s">
        <v>100</v>
      </c>
      <c r="N45" s="27"/>
      <c r="O45" s="27">
        <v>5</v>
      </c>
      <c r="P45" s="27"/>
      <c r="Q45" s="27"/>
      <c r="R45" s="27"/>
      <c r="S45" s="27"/>
      <c r="T45" s="27"/>
      <c r="U45" s="27">
        <v>3</v>
      </c>
      <c r="V45" s="27"/>
      <c r="W45" s="27">
        <f t="shared" si="2"/>
        <v>8</v>
      </c>
      <c r="X45" s="29">
        <v>58</v>
      </c>
      <c r="Y45" s="31"/>
      <c r="Z45" s="82"/>
      <c r="AA45" s="81"/>
      <c r="AB45" s="37">
        <v>43</v>
      </c>
      <c r="AC45" s="37" t="s">
        <v>100</v>
      </c>
      <c r="AD45" s="27">
        <v>2</v>
      </c>
      <c r="AE45" s="27">
        <v>0</v>
      </c>
      <c r="AF45" s="27">
        <v>0</v>
      </c>
      <c r="AG45" s="27">
        <v>6</v>
      </c>
      <c r="AH45" s="27">
        <v>0</v>
      </c>
      <c r="AI45" s="27">
        <v>3</v>
      </c>
      <c r="AJ45" s="27">
        <v>0</v>
      </c>
      <c r="AK45" s="27">
        <f t="shared" si="5"/>
        <v>11</v>
      </c>
      <c r="AL45" s="29">
        <v>97</v>
      </c>
      <c r="AM45" s="31"/>
      <c r="AN45" s="79"/>
      <c r="AO45" s="80"/>
      <c r="AP45" s="37">
        <v>43</v>
      </c>
      <c r="AQ45" s="37" t="s">
        <v>100</v>
      </c>
      <c r="AR45" s="48">
        <v>10</v>
      </c>
      <c r="AS45" s="26">
        <v>180</v>
      </c>
      <c r="AT45" s="48">
        <v>8</v>
      </c>
      <c r="AU45" s="26">
        <f>60*5</f>
        <v>300</v>
      </c>
      <c r="AV45" s="26">
        <f t="shared" si="3"/>
        <v>18</v>
      </c>
      <c r="AW45" s="26">
        <f t="shared" si="3"/>
        <v>480</v>
      </c>
      <c r="AX45" s="22"/>
      <c r="AY45" s="86"/>
      <c r="AZ45" s="86"/>
      <c r="BA45" s="79"/>
      <c r="BB45" s="80"/>
      <c r="BC45" s="80"/>
      <c r="BD45" s="80"/>
      <c r="BE45" s="80"/>
    </row>
    <row r="46" spans="1:57" ht="24.95" customHeight="1" thickBot="1" x14ac:dyDescent="0.5">
      <c r="A46" s="5" t="s">
        <v>47</v>
      </c>
      <c r="B46" s="23" t="s">
        <v>82</v>
      </c>
      <c r="C46" s="11">
        <v>40396</v>
      </c>
      <c r="D46" s="19">
        <v>44</v>
      </c>
      <c r="E46" s="67" t="s">
        <v>100</v>
      </c>
      <c r="F46" s="68">
        <v>3</v>
      </c>
      <c r="G46" s="69">
        <v>9</v>
      </c>
      <c r="H46" s="69">
        <f t="shared" si="1"/>
        <v>27</v>
      </c>
      <c r="I46" s="74"/>
      <c r="J46" s="83"/>
      <c r="K46" s="84"/>
      <c r="L46" s="67">
        <v>44</v>
      </c>
      <c r="M46" s="37" t="s">
        <v>100</v>
      </c>
      <c r="N46" s="27"/>
      <c r="O46" s="27"/>
      <c r="P46" s="27"/>
      <c r="Q46" s="27"/>
      <c r="R46" s="27"/>
      <c r="S46" s="27"/>
      <c r="T46" s="27"/>
      <c r="U46" s="27">
        <v>1</v>
      </c>
      <c r="V46" s="27"/>
      <c r="W46" s="27">
        <f t="shared" si="2"/>
        <v>1</v>
      </c>
      <c r="X46" s="29">
        <v>60.01</v>
      </c>
      <c r="Y46" s="31"/>
      <c r="Z46" s="82"/>
      <c r="AA46" s="81"/>
      <c r="AB46" s="37">
        <v>44</v>
      </c>
      <c r="AC46" s="37" t="s">
        <v>100</v>
      </c>
      <c r="AD46" s="27">
        <v>2</v>
      </c>
      <c r="AE46" s="27">
        <v>0</v>
      </c>
      <c r="AF46" s="27">
        <v>3</v>
      </c>
      <c r="AG46" s="27">
        <v>4</v>
      </c>
      <c r="AH46" s="27">
        <v>0</v>
      </c>
      <c r="AI46" s="27">
        <v>8</v>
      </c>
      <c r="AJ46" s="27">
        <v>0</v>
      </c>
      <c r="AK46" s="27">
        <f t="shared" si="5"/>
        <v>17</v>
      </c>
      <c r="AL46" s="29">
        <v>106</v>
      </c>
      <c r="AM46" s="31"/>
      <c r="AN46" s="79"/>
      <c r="AO46" s="80"/>
      <c r="AP46" s="37">
        <v>44</v>
      </c>
      <c r="AQ46" s="37" t="s">
        <v>100</v>
      </c>
      <c r="AR46" s="47">
        <v>8</v>
      </c>
      <c r="AS46" s="26">
        <v>180</v>
      </c>
      <c r="AT46" s="48">
        <v>2</v>
      </c>
      <c r="AU46" s="26">
        <f>4*60+41.27</f>
        <v>281.27</v>
      </c>
      <c r="AV46" s="26">
        <f t="shared" si="3"/>
        <v>10</v>
      </c>
      <c r="AW46" s="26">
        <f t="shared" si="3"/>
        <v>461.27</v>
      </c>
      <c r="AX46" s="22"/>
      <c r="AY46" s="86"/>
      <c r="AZ46" s="86"/>
      <c r="BA46" s="79"/>
      <c r="BB46" s="80"/>
      <c r="BC46" s="80"/>
      <c r="BD46" s="80"/>
      <c r="BE46" s="80"/>
    </row>
    <row r="47" spans="1:57" ht="24.95" customHeight="1" thickBot="1" x14ac:dyDescent="0.5">
      <c r="A47" s="5" t="s">
        <v>48</v>
      </c>
      <c r="B47" s="23" t="s">
        <v>81</v>
      </c>
      <c r="C47" s="11">
        <v>40983</v>
      </c>
      <c r="D47" s="19">
        <v>45</v>
      </c>
      <c r="E47" s="67" t="s">
        <v>101</v>
      </c>
      <c r="F47" s="68">
        <v>3</v>
      </c>
      <c r="G47" s="69">
        <v>5</v>
      </c>
      <c r="H47" s="69">
        <f t="shared" si="1"/>
        <v>15</v>
      </c>
      <c r="I47" s="74"/>
      <c r="J47" s="83">
        <f>H47+H48+H49+H50</f>
        <v>48</v>
      </c>
      <c r="K47" s="84"/>
      <c r="L47" s="67">
        <v>45</v>
      </c>
      <c r="M47" s="37" t="s">
        <v>101</v>
      </c>
      <c r="N47" s="33"/>
      <c r="O47" s="33"/>
      <c r="P47" s="33"/>
      <c r="Q47" s="33"/>
      <c r="R47" s="33"/>
      <c r="S47" s="33"/>
      <c r="T47" s="33"/>
      <c r="U47" s="33">
        <v>3</v>
      </c>
      <c r="V47" s="33"/>
      <c r="W47" s="33">
        <f t="shared" si="2"/>
        <v>3</v>
      </c>
      <c r="X47" s="32">
        <v>36</v>
      </c>
      <c r="Y47" s="34"/>
      <c r="Z47" s="82">
        <f>W47+W48+W49+W50</f>
        <v>5</v>
      </c>
      <c r="AA47" s="82">
        <f>X47+X48+X49+X50</f>
        <v>150</v>
      </c>
      <c r="AB47" s="37">
        <v>45</v>
      </c>
      <c r="AC47" s="37" t="s">
        <v>101</v>
      </c>
      <c r="AD47" s="33">
        <v>0</v>
      </c>
      <c r="AE47" s="33">
        <v>0</v>
      </c>
      <c r="AF47" s="33">
        <v>0</v>
      </c>
      <c r="AG47" s="33">
        <v>3</v>
      </c>
      <c r="AH47" s="33">
        <v>0</v>
      </c>
      <c r="AI47" s="33">
        <v>1</v>
      </c>
      <c r="AJ47" s="33">
        <v>0</v>
      </c>
      <c r="AK47" s="33">
        <f t="shared" si="5"/>
        <v>4</v>
      </c>
      <c r="AL47" s="32">
        <v>90</v>
      </c>
      <c r="AM47" s="34"/>
      <c r="AN47" s="79">
        <f>AK47+AK48+AK49+AK50</f>
        <v>19</v>
      </c>
      <c r="AO47" s="79">
        <f>AL47+AL48+AL49+AL50</f>
        <v>375</v>
      </c>
      <c r="AP47" s="37">
        <v>45</v>
      </c>
      <c r="AQ47" s="37" t="s">
        <v>101</v>
      </c>
      <c r="AR47" s="47">
        <v>8</v>
      </c>
      <c r="AS47" s="26">
        <f>2*60+36</f>
        <v>156</v>
      </c>
      <c r="AT47" s="48">
        <v>14</v>
      </c>
      <c r="AU47" s="26">
        <f>5*60</f>
        <v>300</v>
      </c>
      <c r="AV47" s="26">
        <f t="shared" si="3"/>
        <v>22</v>
      </c>
      <c r="AW47" s="26">
        <f t="shared" si="3"/>
        <v>456</v>
      </c>
      <c r="AX47" s="22"/>
      <c r="AY47" s="86">
        <f>AR47+AR48+AR49+AR50+AT47+AT48+AT49+AT50</f>
        <v>69</v>
      </c>
      <c r="AZ47" s="86">
        <f>AS47+AS48+AS49+AS50+AU47+AU48+AU49+AU50</f>
        <v>1652.33</v>
      </c>
      <c r="BA47" s="79">
        <f>AV47+AV48+AV49+AV50</f>
        <v>69</v>
      </c>
      <c r="BB47" s="80">
        <f>AW47+AW48+AW49+AW50</f>
        <v>1652.33</v>
      </c>
      <c r="BC47" s="80">
        <f>J47+Z47+AN47+BA47</f>
        <v>141</v>
      </c>
      <c r="BD47" s="80">
        <f>AA47+AO47+BB47</f>
        <v>2177.33</v>
      </c>
      <c r="BE47" s="80">
        <v>5</v>
      </c>
    </row>
    <row r="48" spans="1:57" ht="24.95" customHeight="1" thickBot="1" x14ac:dyDescent="0.5">
      <c r="A48" s="5" t="s">
        <v>49</v>
      </c>
      <c r="B48" s="23" t="s">
        <v>81</v>
      </c>
      <c r="C48" s="11">
        <v>40633</v>
      </c>
      <c r="D48" s="19">
        <v>46</v>
      </c>
      <c r="E48" s="67" t="s">
        <v>101</v>
      </c>
      <c r="F48" s="68">
        <v>3</v>
      </c>
      <c r="G48" s="69">
        <v>6</v>
      </c>
      <c r="H48" s="69">
        <f t="shared" si="1"/>
        <v>18</v>
      </c>
      <c r="I48" s="74"/>
      <c r="J48" s="83"/>
      <c r="K48" s="84"/>
      <c r="L48" s="67">
        <v>46</v>
      </c>
      <c r="M48" s="37" t="s">
        <v>101</v>
      </c>
      <c r="N48" s="33"/>
      <c r="O48" s="33"/>
      <c r="P48" s="33"/>
      <c r="Q48" s="33"/>
      <c r="R48" s="33"/>
      <c r="S48" s="33"/>
      <c r="T48" s="33"/>
      <c r="U48" s="33"/>
      <c r="V48" s="33"/>
      <c r="W48" s="33">
        <f t="shared" si="2"/>
        <v>0</v>
      </c>
      <c r="X48" s="32">
        <v>37</v>
      </c>
      <c r="Y48" s="34"/>
      <c r="Z48" s="82"/>
      <c r="AA48" s="82"/>
      <c r="AB48" s="37">
        <v>46</v>
      </c>
      <c r="AC48" s="37" t="s">
        <v>101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f t="shared" si="5"/>
        <v>0</v>
      </c>
      <c r="AL48" s="32">
        <v>91</v>
      </c>
      <c r="AM48" s="34"/>
      <c r="AN48" s="79"/>
      <c r="AO48" s="79"/>
      <c r="AP48" s="37">
        <v>46</v>
      </c>
      <c r="AQ48" s="37" t="s">
        <v>101</v>
      </c>
      <c r="AR48" s="47">
        <v>8</v>
      </c>
      <c r="AS48" s="26">
        <v>180</v>
      </c>
      <c r="AT48" s="48">
        <v>2</v>
      </c>
      <c r="AU48" s="26">
        <f>3*60+41.33</f>
        <v>221.32999999999998</v>
      </c>
      <c r="AV48" s="26">
        <f t="shared" si="3"/>
        <v>10</v>
      </c>
      <c r="AW48" s="26">
        <f t="shared" si="3"/>
        <v>401.33</v>
      </c>
      <c r="AX48" s="22"/>
      <c r="AY48" s="86"/>
      <c r="AZ48" s="86"/>
      <c r="BA48" s="79"/>
      <c r="BB48" s="80"/>
      <c r="BC48" s="80"/>
      <c r="BD48" s="80"/>
      <c r="BE48" s="80"/>
    </row>
    <row r="49" spans="1:57" ht="24.95" customHeight="1" thickBot="1" x14ac:dyDescent="0.5">
      <c r="A49" s="5" t="s">
        <v>50</v>
      </c>
      <c r="B49" s="23" t="s">
        <v>82</v>
      </c>
      <c r="C49" s="11">
        <v>40963</v>
      </c>
      <c r="D49" s="19">
        <v>47</v>
      </c>
      <c r="E49" s="67" t="s">
        <v>101</v>
      </c>
      <c r="F49" s="68">
        <v>3</v>
      </c>
      <c r="G49" s="69">
        <v>3</v>
      </c>
      <c r="H49" s="69">
        <f t="shared" si="1"/>
        <v>9</v>
      </c>
      <c r="I49" s="74"/>
      <c r="J49" s="83"/>
      <c r="K49" s="84"/>
      <c r="L49" s="67">
        <v>47</v>
      </c>
      <c r="M49" s="37" t="s">
        <v>101</v>
      </c>
      <c r="N49" s="33"/>
      <c r="O49" s="33"/>
      <c r="P49" s="33"/>
      <c r="Q49" s="33"/>
      <c r="R49" s="33"/>
      <c r="S49" s="33"/>
      <c r="T49" s="33"/>
      <c r="U49" s="33">
        <v>2</v>
      </c>
      <c r="V49" s="33"/>
      <c r="W49" s="33">
        <f t="shared" si="2"/>
        <v>2</v>
      </c>
      <c r="X49" s="32">
        <v>40</v>
      </c>
      <c r="Y49" s="34"/>
      <c r="Z49" s="82"/>
      <c r="AA49" s="82"/>
      <c r="AB49" s="37">
        <v>47</v>
      </c>
      <c r="AC49" s="37" t="s">
        <v>101</v>
      </c>
      <c r="AD49" s="33">
        <v>0</v>
      </c>
      <c r="AE49" s="33">
        <v>0</v>
      </c>
      <c r="AF49" s="33">
        <v>0</v>
      </c>
      <c r="AG49" s="33">
        <v>9</v>
      </c>
      <c r="AH49" s="33">
        <v>0</v>
      </c>
      <c r="AI49" s="33">
        <v>0</v>
      </c>
      <c r="AJ49" s="33">
        <v>0</v>
      </c>
      <c r="AK49" s="33">
        <f t="shared" si="5"/>
        <v>9</v>
      </c>
      <c r="AL49" s="32">
        <v>106</v>
      </c>
      <c r="AM49" s="34"/>
      <c r="AN49" s="79"/>
      <c r="AO49" s="79"/>
      <c r="AP49" s="37">
        <v>47</v>
      </c>
      <c r="AQ49" s="37" t="s">
        <v>101</v>
      </c>
      <c r="AR49" s="47">
        <v>8</v>
      </c>
      <c r="AS49" s="26">
        <v>180</v>
      </c>
      <c r="AT49" s="48">
        <v>8</v>
      </c>
      <c r="AU49" s="26">
        <f>4*60</f>
        <v>240</v>
      </c>
      <c r="AV49" s="26">
        <f t="shared" si="3"/>
        <v>16</v>
      </c>
      <c r="AW49" s="26">
        <f t="shared" si="3"/>
        <v>420</v>
      </c>
      <c r="AX49" s="22"/>
      <c r="AY49" s="86"/>
      <c r="AZ49" s="86"/>
      <c r="BA49" s="79"/>
      <c r="BB49" s="80"/>
      <c r="BC49" s="80"/>
      <c r="BD49" s="80"/>
      <c r="BE49" s="80"/>
    </row>
    <row r="50" spans="1:57" ht="24.95" customHeight="1" thickBot="1" x14ac:dyDescent="0.5">
      <c r="A50" s="5" t="s">
        <v>51</v>
      </c>
      <c r="B50" s="23" t="s">
        <v>82</v>
      </c>
      <c r="C50" s="11">
        <v>40988</v>
      </c>
      <c r="D50" s="19">
        <v>48</v>
      </c>
      <c r="E50" s="67" t="s">
        <v>101</v>
      </c>
      <c r="F50" s="68">
        <v>3</v>
      </c>
      <c r="G50" s="69">
        <v>2</v>
      </c>
      <c r="H50" s="69">
        <f t="shared" si="1"/>
        <v>6</v>
      </c>
      <c r="I50" s="74"/>
      <c r="J50" s="83"/>
      <c r="K50" s="84"/>
      <c r="L50" s="67">
        <v>48</v>
      </c>
      <c r="M50" s="37" t="s">
        <v>101</v>
      </c>
      <c r="N50" s="33"/>
      <c r="O50" s="33"/>
      <c r="P50" s="33"/>
      <c r="Q50" s="33"/>
      <c r="R50" s="33"/>
      <c r="S50" s="33"/>
      <c r="T50" s="33"/>
      <c r="U50" s="33"/>
      <c r="V50" s="33"/>
      <c r="W50" s="33">
        <f t="shared" si="2"/>
        <v>0</v>
      </c>
      <c r="X50" s="32">
        <v>37</v>
      </c>
      <c r="Y50" s="34">
        <v>3</v>
      </c>
      <c r="Z50" s="82"/>
      <c r="AA50" s="82"/>
      <c r="AB50" s="37">
        <v>48</v>
      </c>
      <c r="AC50" s="37" t="s">
        <v>101</v>
      </c>
      <c r="AD50" s="33">
        <v>0</v>
      </c>
      <c r="AE50" s="33">
        <v>1</v>
      </c>
      <c r="AF50" s="33">
        <v>0</v>
      </c>
      <c r="AG50" s="33">
        <v>5</v>
      </c>
      <c r="AH50" s="33">
        <v>0</v>
      </c>
      <c r="AI50" s="33">
        <v>0</v>
      </c>
      <c r="AJ50" s="33">
        <v>0</v>
      </c>
      <c r="AK50" s="33">
        <f t="shared" si="5"/>
        <v>6</v>
      </c>
      <c r="AL50" s="32">
        <v>88</v>
      </c>
      <c r="AM50" s="34"/>
      <c r="AN50" s="79"/>
      <c r="AO50" s="79"/>
      <c r="AP50" s="37">
        <v>48</v>
      </c>
      <c r="AQ50" s="37" t="s">
        <v>101</v>
      </c>
      <c r="AR50" s="47">
        <v>8</v>
      </c>
      <c r="AS50" s="26">
        <v>180</v>
      </c>
      <c r="AT50" s="48">
        <v>13</v>
      </c>
      <c r="AU50" s="26">
        <f>3*60+15</f>
        <v>195</v>
      </c>
      <c r="AV50" s="26">
        <f t="shared" si="3"/>
        <v>21</v>
      </c>
      <c r="AW50" s="26">
        <f t="shared" si="3"/>
        <v>375</v>
      </c>
      <c r="AX50" s="22"/>
      <c r="AY50" s="86"/>
      <c r="AZ50" s="86"/>
      <c r="BA50" s="79"/>
      <c r="BB50" s="80"/>
      <c r="BC50" s="80"/>
      <c r="BD50" s="80"/>
      <c r="BE50" s="80"/>
    </row>
    <row r="51" spans="1:57" ht="24.95" customHeight="1" thickBot="1" x14ac:dyDescent="0.5">
      <c r="A51" s="6" t="s">
        <v>52</v>
      </c>
      <c r="B51" s="24" t="s">
        <v>81</v>
      </c>
      <c r="C51" s="12">
        <v>40488</v>
      </c>
      <c r="D51" s="20">
        <v>49</v>
      </c>
      <c r="E51" s="67" t="s">
        <v>84</v>
      </c>
      <c r="F51" s="68">
        <v>3</v>
      </c>
      <c r="G51" s="69">
        <v>4</v>
      </c>
      <c r="H51" s="69">
        <f t="shared" si="1"/>
        <v>12</v>
      </c>
      <c r="I51" s="74"/>
      <c r="J51" s="83">
        <f>H51+H52+H53+H54</f>
        <v>66</v>
      </c>
      <c r="K51" s="84"/>
      <c r="L51" s="67">
        <v>49</v>
      </c>
      <c r="M51" s="38" t="s">
        <v>84</v>
      </c>
      <c r="N51" s="22"/>
      <c r="O51" s="22"/>
      <c r="P51" s="22"/>
      <c r="Q51" s="22"/>
      <c r="R51" s="22"/>
      <c r="S51" s="22"/>
      <c r="T51" s="22">
        <v>3</v>
      </c>
      <c r="U51" s="22"/>
      <c r="V51" s="22"/>
      <c r="W51" s="22">
        <f t="shared" si="2"/>
        <v>3</v>
      </c>
      <c r="X51" s="22">
        <v>78</v>
      </c>
      <c r="Y51" s="22"/>
      <c r="Z51" s="82">
        <f>W51+W52+W53+W54</f>
        <v>12</v>
      </c>
      <c r="AA51" s="81">
        <f>X51+X52+X53+X54</f>
        <v>290</v>
      </c>
      <c r="AB51" s="38">
        <v>49</v>
      </c>
      <c r="AC51" s="38" t="s">
        <v>84</v>
      </c>
      <c r="AD51" s="22">
        <v>0</v>
      </c>
      <c r="AE51" s="22">
        <v>2</v>
      </c>
      <c r="AF51" s="22">
        <v>5</v>
      </c>
      <c r="AG51" s="22">
        <v>6</v>
      </c>
      <c r="AH51" s="22">
        <v>0</v>
      </c>
      <c r="AI51" s="22">
        <v>4</v>
      </c>
      <c r="AJ51" s="22">
        <v>0</v>
      </c>
      <c r="AK51" s="22">
        <f t="shared" si="5"/>
        <v>17</v>
      </c>
      <c r="AL51" s="22">
        <v>100</v>
      </c>
      <c r="AM51" s="40"/>
      <c r="AN51" s="79">
        <f>AK51+AK52+AK53+AK54</f>
        <v>83</v>
      </c>
      <c r="AO51" s="80">
        <f>AL51+AL52+AL53+AL54</f>
        <v>355</v>
      </c>
      <c r="AP51" s="38">
        <v>49</v>
      </c>
      <c r="AQ51" s="38" t="s">
        <v>84</v>
      </c>
      <c r="AR51" s="47">
        <v>8</v>
      </c>
      <c r="AS51" s="26">
        <f>2*60+45</f>
        <v>165</v>
      </c>
      <c r="AT51" s="48">
        <v>18</v>
      </c>
      <c r="AU51" s="26">
        <f>3*60+25</f>
        <v>205</v>
      </c>
      <c r="AV51" s="26">
        <f t="shared" si="3"/>
        <v>26</v>
      </c>
      <c r="AW51" s="26">
        <f t="shared" si="3"/>
        <v>370</v>
      </c>
      <c r="AX51" s="22"/>
      <c r="AY51" s="86">
        <f>AR51+AR52+AR53+AR54+AT51+AT52+AT53+AT54</f>
        <v>79</v>
      </c>
      <c r="AZ51" s="86">
        <f>AS51+AS52+AS53+AS54+AU51+AU52+AU53+AU54</f>
        <v>1654.8</v>
      </c>
      <c r="BA51" s="79">
        <f>AV51+AV52+AV53+AV54</f>
        <v>79</v>
      </c>
      <c r="BB51" s="80">
        <f>AW51+AW52+AW53+AW54</f>
        <v>1654.8</v>
      </c>
      <c r="BC51" s="80">
        <f>J51+Z51+AN51+BA51</f>
        <v>240</v>
      </c>
      <c r="BD51" s="80">
        <f>AA51+AO51+BB51</f>
        <v>2299.8000000000002</v>
      </c>
      <c r="BE51" s="80">
        <v>15</v>
      </c>
    </row>
    <row r="52" spans="1:57" ht="24.95" customHeight="1" thickBot="1" x14ac:dyDescent="0.5">
      <c r="A52" s="6" t="s">
        <v>53</v>
      </c>
      <c r="B52" s="24" t="s">
        <v>81</v>
      </c>
      <c r="C52" s="12">
        <v>40353</v>
      </c>
      <c r="D52" s="20">
        <v>50</v>
      </c>
      <c r="E52" s="67" t="s">
        <v>84</v>
      </c>
      <c r="F52" s="68">
        <v>3</v>
      </c>
      <c r="G52" s="69">
        <v>8</v>
      </c>
      <c r="H52" s="69">
        <f t="shared" si="1"/>
        <v>24</v>
      </c>
      <c r="I52" s="74"/>
      <c r="J52" s="83"/>
      <c r="K52" s="84"/>
      <c r="L52" s="67">
        <v>50</v>
      </c>
      <c r="M52" s="38" t="s">
        <v>84</v>
      </c>
      <c r="N52" s="22"/>
      <c r="O52" s="22"/>
      <c r="P52" s="22"/>
      <c r="Q52" s="22"/>
      <c r="R52" s="22"/>
      <c r="S52" s="22"/>
      <c r="T52" s="22">
        <v>1</v>
      </c>
      <c r="U52" s="22"/>
      <c r="V52" s="22"/>
      <c r="W52" s="22">
        <f t="shared" si="2"/>
        <v>1</v>
      </c>
      <c r="X52" s="22">
        <v>81</v>
      </c>
      <c r="Y52" s="22"/>
      <c r="Z52" s="82"/>
      <c r="AA52" s="81"/>
      <c r="AB52" s="38">
        <v>50</v>
      </c>
      <c r="AC52" s="38" t="s">
        <v>84</v>
      </c>
      <c r="AD52" s="22">
        <v>0</v>
      </c>
      <c r="AE52" s="22">
        <v>3</v>
      </c>
      <c r="AF52" s="22">
        <v>3</v>
      </c>
      <c r="AG52" s="22">
        <v>7</v>
      </c>
      <c r="AH52" s="22">
        <v>0</v>
      </c>
      <c r="AI52" s="22">
        <v>7</v>
      </c>
      <c r="AJ52" s="22">
        <v>0</v>
      </c>
      <c r="AK52" s="22">
        <f t="shared" si="5"/>
        <v>20</v>
      </c>
      <c r="AL52" s="22">
        <v>81</v>
      </c>
      <c r="AM52" s="40"/>
      <c r="AN52" s="79"/>
      <c r="AO52" s="80"/>
      <c r="AP52" s="38">
        <v>50</v>
      </c>
      <c r="AQ52" s="38" t="s">
        <v>84</v>
      </c>
      <c r="AR52" s="47">
        <v>12</v>
      </c>
      <c r="AS52" s="26">
        <v>180</v>
      </c>
      <c r="AT52" s="48">
        <v>15</v>
      </c>
      <c r="AU52" s="26">
        <f>3*60+20</f>
        <v>200</v>
      </c>
      <c r="AV52" s="26">
        <f t="shared" si="3"/>
        <v>27</v>
      </c>
      <c r="AW52" s="26">
        <f t="shared" si="3"/>
        <v>380</v>
      </c>
      <c r="AX52" s="22"/>
      <c r="AY52" s="86"/>
      <c r="AZ52" s="86"/>
      <c r="BA52" s="79"/>
      <c r="BB52" s="80"/>
      <c r="BC52" s="80"/>
      <c r="BD52" s="80"/>
      <c r="BE52" s="80"/>
    </row>
    <row r="53" spans="1:57" ht="24.95" customHeight="1" thickBot="1" x14ac:dyDescent="0.5">
      <c r="A53" s="6" t="s">
        <v>54</v>
      </c>
      <c r="B53" s="24" t="s">
        <v>82</v>
      </c>
      <c r="C53" s="12">
        <v>40463</v>
      </c>
      <c r="D53" s="20">
        <v>51</v>
      </c>
      <c r="E53" s="67" t="s">
        <v>84</v>
      </c>
      <c r="F53" s="68">
        <v>3</v>
      </c>
      <c r="G53" s="69">
        <v>2</v>
      </c>
      <c r="H53" s="69">
        <f t="shared" si="1"/>
        <v>6</v>
      </c>
      <c r="I53" s="74"/>
      <c r="J53" s="83"/>
      <c r="K53" s="84"/>
      <c r="L53" s="67">
        <v>51</v>
      </c>
      <c r="M53" s="38" t="s">
        <v>84</v>
      </c>
      <c r="N53" s="22"/>
      <c r="O53" s="22"/>
      <c r="P53" s="22"/>
      <c r="Q53" s="22">
        <v>3</v>
      </c>
      <c r="R53" s="22"/>
      <c r="S53" s="22"/>
      <c r="T53" s="22"/>
      <c r="U53" s="22"/>
      <c r="V53" s="22">
        <v>1</v>
      </c>
      <c r="W53" s="22">
        <f t="shared" si="2"/>
        <v>4</v>
      </c>
      <c r="X53" s="22">
        <v>57</v>
      </c>
      <c r="Y53" s="22"/>
      <c r="Z53" s="82"/>
      <c r="AA53" s="81"/>
      <c r="AB53" s="38">
        <v>51</v>
      </c>
      <c r="AC53" s="38" t="s">
        <v>84</v>
      </c>
      <c r="AD53" s="22">
        <v>0</v>
      </c>
      <c r="AE53" s="22">
        <v>1</v>
      </c>
      <c r="AF53" s="22">
        <v>7</v>
      </c>
      <c r="AG53" s="22">
        <v>11</v>
      </c>
      <c r="AH53" s="22">
        <v>0</v>
      </c>
      <c r="AI53" s="22">
        <v>1</v>
      </c>
      <c r="AJ53" s="22">
        <v>0</v>
      </c>
      <c r="AK53" s="22">
        <f t="shared" si="5"/>
        <v>20</v>
      </c>
      <c r="AL53" s="22">
        <v>79</v>
      </c>
      <c r="AM53" s="40"/>
      <c r="AN53" s="79"/>
      <c r="AO53" s="80"/>
      <c r="AP53" s="38">
        <v>51</v>
      </c>
      <c r="AQ53" s="38" t="s">
        <v>84</v>
      </c>
      <c r="AR53" s="47">
        <v>4</v>
      </c>
      <c r="AS53" s="26">
        <v>180</v>
      </c>
      <c r="AT53" s="48">
        <v>8</v>
      </c>
      <c r="AU53" s="26">
        <f>60*4+4.8</f>
        <v>244.8</v>
      </c>
      <c r="AV53" s="26">
        <f t="shared" si="3"/>
        <v>12</v>
      </c>
      <c r="AW53" s="26">
        <f t="shared" si="3"/>
        <v>424.8</v>
      </c>
      <c r="AX53" s="22"/>
      <c r="AY53" s="86"/>
      <c r="AZ53" s="86"/>
      <c r="BA53" s="79"/>
      <c r="BB53" s="80"/>
      <c r="BC53" s="80"/>
      <c r="BD53" s="80"/>
      <c r="BE53" s="80"/>
    </row>
    <row r="54" spans="1:57" ht="24.95" customHeight="1" thickBot="1" x14ac:dyDescent="0.5">
      <c r="A54" s="6" t="s">
        <v>55</v>
      </c>
      <c r="B54" s="24" t="s">
        <v>82</v>
      </c>
      <c r="C54" s="12">
        <v>40480</v>
      </c>
      <c r="D54" s="20">
        <v>52</v>
      </c>
      <c r="E54" s="67" t="s">
        <v>84</v>
      </c>
      <c r="F54" s="68">
        <v>3</v>
      </c>
      <c r="G54" s="69">
        <v>8</v>
      </c>
      <c r="H54" s="69">
        <f t="shared" si="1"/>
        <v>24</v>
      </c>
      <c r="I54" s="74"/>
      <c r="J54" s="83"/>
      <c r="K54" s="84"/>
      <c r="L54" s="67">
        <v>52</v>
      </c>
      <c r="M54" s="38" t="s">
        <v>84</v>
      </c>
      <c r="N54" s="22"/>
      <c r="O54" s="22"/>
      <c r="P54" s="22"/>
      <c r="Q54" s="22">
        <v>3</v>
      </c>
      <c r="R54" s="22"/>
      <c r="S54" s="22"/>
      <c r="T54" s="22"/>
      <c r="U54" s="22"/>
      <c r="V54" s="22">
        <v>1</v>
      </c>
      <c r="W54" s="22">
        <f t="shared" si="2"/>
        <v>4</v>
      </c>
      <c r="X54" s="22">
        <v>74</v>
      </c>
      <c r="Y54" s="22"/>
      <c r="Z54" s="82"/>
      <c r="AA54" s="81"/>
      <c r="AB54" s="38">
        <v>52</v>
      </c>
      <c r="AC54" s="38" t="s">
        <v>84</v>
      </c>
      <c r="AD54" s="22">
        <v>0</v>
      </c>
      <c r="AE54" s="22">
        <v>3</v>
      </c>
      <c r="AF54" s="22">
        <v>4</v>
      </c>
      <c r="AG54" s="22">
        <v>9</v>
      </c>
      <c r="AH54" s="22">
        <v>0</v>
      </c>
      <c r="AI54" s="22">
        <v>7</v>
      </c>
      <c r="AJ54" s="22">
        <v>3</v>
      </c>
      <c r="AK54" s="22">
        <f t="shared" si="5"/>
        <v>26</v>
      </c>
      <c r="AL54" s="22">
        <v>95</v>
      </c>
      <c r="AM54" s="40"/>
      <c r="AN54" s="79"/>
      <c r="AO54" s="80"/>
      <c r="AP54" s="38">
        <v>52</v>
      </c>
      <c r="AQ54" s="38" t="s">
        <v>84</v>
      </c>
      <c r="AR54" s="47">
        <v>12</v>
      </c>
      <c r="AS54" s="26">
        <v>180</v>
      </c>
      <c r="AT54" s="48">
        <v>2</v>
      </c>
      <c r="AU54" s="26">
        <f>60*5</f>
        <v>300</v>
      </c>
      <c r="AV54" s="26">
        <f t="shared" si="3"/>
        <v>14</v>
      </c>
      <c r="AW54" s="26">
        <f t="shared" si="3"/>
        <v>480</v>
      </c>
      <c r="AX54" s="22"/>
      <c r="AY54" s="86"/>
      <c r="AZ54" s="86"/>
      <c r="BA54" s="79"/>
      <c r="BB54" s="80"/>
      <c r="BC54" s="80"/>
      <c r="BD54" s="80"/>
      <c r="BE54" s="80"/>
    </row>
    <row r="55" spans="1:57" ht="24.95" customHeight="1" thickBot="1" x14ac:dyDescent="0.5">
      <c r="A55" s="6" t="s">
        <v>56</v>
      </c>
      <c r="B55" s="24" t="s">
        <v>82</v>
      </c>
      <c r="C55" s="12">
        <v>40539</v>
      </c>
      <c r="D55" s="20">
        <v>53</v>
      </c>
      <c r="E55" s="67" t="s">
        <v>85</v>
      </c>
      <c r="F55" s="68">
        <v>3</v>
      </c>
      <c r="G55" s="69">
        <v>4</v>
      </c>
      <c r="H55" s="69">
        <f t="shared" si="1"/>
        <v>12</v>
      </c>
      <c r="I55" s="74"/>
      <c r="J55" s="83">
        <f>H55+H56+H57+H58</f>
        <v>60</v>
      </c>
      <c r="K55" s="84"/>
      <c r="L55" s="67">
        <v>53</v>
      </c>
      <c r="M55" s="38" t="s">
        <v>85</v>
      </c>
      <c r="N55" s="21"/>
      <c r="O55" s="21"/>
      <c r="P55" s="21"/>
      <c r="Q55" s="21"/>
      <c r="R55" s="21"/>
      <c r="S55" s="21"/>
      <c r="T55" s="21"/>
      <c r="U55" s="21"/>
      <c r="V55" s="21"/>
      <c r="W55" s="21">
        <f t="shared" si="2"/>
        <v>0</v>
      </c>
      <c r="X55" s="21">
        <v>40</v>
      </c>
      <c r="Y55" s="21"/>
      <c r="Z55" s="82">
        <f>W55+W56+W57+W58</f>
        <v>5</v>
      </c>
      <c r="AA55" s="81">
        <f>X55+X56+X57+X58</f>
        <v>208.09</v>
      </c>
      <c r="AB55" s="38">
        <v>53</v>
      </c>
      <c r="AC55" s="38" t="s">
        <v>85</v>
      </c>
      <c r="AD55" s="21">
        <v>0</v>
      </c>
      <c r="AE55" s="21">
        <v>1</v>
      </c>
      <c r="AF55" s="21">
        <v>1</v>
      </c>
      <c r="AG55" s="21">
        <v>6</v>
      </c>
      <c r="AH55" s="21">
        <v>0</v>
      </c>
      <c r="AI55" s="21">
        <v>3</v>
      </c>
      <c r="AJ55" s="21">
        <v>0</v>
      </c>
      <c r="AK55" s="21">
        <f t="shared" si="5"/>
        <v>11</v>
      </c>
      <c r="AL55" s="21">
        <v>79</v>
      </c>
      <c r="AM55" s="40"/>
      <c r="AN55" s="79">
        <f>AK55+AK56+AK57+AK58</f>
        <v>39</v>
      </c>
      <c r="AO55" s="80">
        <f>AL55+AL56+AL57+AL58</f>
        <v>318</v>
      </c>
      <c r="AP55" s="38">
        <v>53</v>
      </c>
      <c r="AQ55" s="38" t="s">
        <v>85</v>
      </c>
      <c r="AR55" s="47">
        <v>8</v>
      </c>
      <c r="AS55" s="26">
        <v>180</v>
      </c>
      <c r="AT55" s="48">
        <v>5</v>
      </c>
      <c r="AU55" s="26">
        <f>60*5</f>
        <v>300</v>
      </c>
      <c r="AV55" s="26">
        <f t="shared" si="3"/>
        <v>13</v>
      </c>
      <c r="AW55" s="26">
        <f t="shared" si="3"/>
        <v>480</v>
      </c>
      <c r="AX55" s="22"/>
      <c r="AY55" s="86">
        <f>AR55+AR56+AR57+AR58+AT55+AT56+AT57+AT58</f>
        <v>73</v>
      </c>
      <c r="AZ55" s="86">
        <f>AS55+AS56+AS57+AS58+AU55+AU56+AU57+AU58</f>
        <v>1712.22</v>
      </c>
      <c r="BA55" s="79">
        <f>AV55+AV56+AV57+AV58</f>
        <v>73</v>
      </c>
      <c r="BB55" s="80">
        <f>AW55+AW56+AW57+AW58</f>
        <v>1712.22</v>
      </c>
      <c r="BC55" s="80">
        <f>J55+Z55+AN55+BA55</f>
        <v>177</v>
      </c>
      <c r="BD55" s="80">
        <f>AA55+AO55+BB55</f>
        <v>2238.31</v>
      </c>
      <c r="BE55" s="80">
        <v>7</v>
      </c>
    </row>
    <row r="56" spans="1:57" ht="24.95" customHeight="1" thickBot="1" x14ac:dyDescent="0.5">
      <c r="A56" s="6" t="s">
        <v>57</v>
      </c>
      <c r="B56" s="24" t="s">
        <v>82</v>
      </c>
      <c r="C56" s="12">
        <v>40309</v>
      </c>
      <c r="D56" s="20">
        <v>54</v>
      </c>
      <c r="E56" s="67" t="s">
        <v>85</v>
      </c>
      <c r="F56" s="68">
        <v>3</v>
      </c>
      <c r="G56" s="69">
        <v>4</v>
      </c>
      <c r="H56" s="69">
        <f t="shared" si="1"/>
        <v>12</v>
      </c>
      <c r="I56" s="74"/>
      <c r="J56" s="83"/>
      <c r="K56" s="84"/>
      <c r="L56" s="67">
        <v>54</v>
      </c>
      <c r="M56" s="38" t="s">
        <v>85</v>
      </c>
      <c r="N56" s="21"/>
      <c r="O56" s="21"/>
      <c r="P56" s="21"/>
      <c r="Q56" s="21"/>
      <c r="R56" s="21"/>
      <c r="S56" s="21"/>
      <c r="T56" s="21">
        <v>2</v>
      </c>
      <c r="U56" s="21"/>
      <c r="V56" s="21">
        <v>1</v>
      </c>
      <c r="W56" s="21">
        <f t="shared" si="2"/>
        <v>3</v>
      </c>
      <c r="X56" s="21">
        <v>60.09</v>
      </c>
      <c r="Y56" s="21"/>
      <c r="Z56" s="82"/>
      <c r="AA56" s="81"/>
      <c r="AB56" s="38">
        <v>54</v>
      </c>
      <c r="AC56" s="38" t="s">
        <v>85</v>
      </c>
      <c r="AD56" s="21">
        <v>0</v>
      </c>
      <c r="AE56" s="21">
        <v>0</v>
      </c>
      <c r="AF56" s="21">
        <v>1</v>
      </c>
      <c r="AG56" s="21">
        <v>6</v>
      </c>
      <c r="AH56" s="21">
        <v>0</v>
      </c>
      <c r="AI56" s="21">
        <v>0</v>
      </c>
      <c r="AJ56" s="21">
        <v>3</v>
      </c>
      <c r="AK56" s="21">
        <f t="shared" si="5"/>
        <v>10</v>
      </c>
      <c r="AL56" s="21">
        <v>81</v>
      </c>
      <c r="AM56" s="40"/>
      <c r="AN56" s="79"/>
      <c r="AO56" s="80"/>
      <c r="AP56" s="38">
        <v>54</v>
      </c>
      <c r="AQ56" s="38" t="s">
        <v>85</v>
      </c>
      <c r="AR56" s="47">
        <v>2</v>
      </c>
      <c r="AS56" s="26">
        <v>180</v>
      </c>
      <c r="AT56" s="48">
        <v>16</v>
      </c>
      <c r="AU56" s="26">
        <f>60*3+20</f>
        <v>200</v>
      </c>
      <c r="AV56" s="26">
        <f t="shared" si="3"/>
        <v>18</v>
      </c>
      <c r="AW56" s="26">
        <f t="shared" si="3"/>
        <v>380</v>
      </c>
      <c r="AX56" s="22"/>
      <c r="AY56" s="86"/>
      <c r="AZ56" s="86"/>
      <c r="BA56" s="79"/>
      <c r="BB56" s="80"/>
      <c r="BC56" s="80"/>
      <c r="BD56" s="80"/>
      <c r="BE56" s="80"/>
    </row>
    <row r="57" spans="1:57" ht="24.95" customHeight="1" thickBot="1" x14ac:dyDescent="0.5">
      <c r="A57" s="6" t="s">
        <v>58</v>
      </c>
      <c r="B57" s="24" t="s">
        <v>81</v>
      </c>
      <c r="C57" s="12">
        <v>40375</v>
      </c>
      <c r="D57" s="20">
        <v>55</v>
      </c>
      <c r="E57" s="67" t="s">
        <v>85</v>
      </c>
      <c r="F57" s="68">
        <v>3</v>
      </c>
      <c r="G57" s="69">
        <v>7</v>
      </c>
      <c r="H57" s="69">
        <f t="shared" si="1"/>
        <v>21</v>
      </c>
      <c r="I57" s="74"/>
      <c r="J57" s="83"/>
      <c r="K57" s="84"/>
      <c r="L57" s="67">
        <v>55</v>
      </c>
      <c r="M57" s="38" t="s">
        <v>85</v>
      </c>
      <c r="N57" s="21"/>
      <c r="O57" s="21"/>
      <c r="P57" s="21"/>
      <c r="Q57" s="21"/>
      <c r="R57" s="21"/>
      <c r="S57" s="21">
        <v>2</v>
      </c>
      <c r="T57" s="21"/>
      <c r="U57" s="21"/>
      <c r="V57" s="21"/>
      <c r="W57" s="21">
        <f t="shared" si="2"/>
        <v>2</v>
      </c>
      <c r="X57" s="21">
        <v>57</v>
      </c>
      <c r="Y57" s="21"/>
      <c r="Z57" s="82"/>
      <c r="AA57" s="81"/>
      <c r="AB57" s="38">
        <v>55</v>
      </c>
      <c r="AC57" s="38" t="s">
        <v>85</v>
      </c>
      <c r="AD57" s="21">
        <v>0</v>
      </c>
      <c r="AE57" s="21">
        <v>0</v>
      </c>
      <c r="AF57" s="21">
        <v>1</v>
      </c>
      <c r="AG57" s="21">
        <v>11</v>
      </c>
      <c r="AH57" s="21">
        <v>0</v>
      </c>
      <c r="AI57" s="21">
        <v>0</v>
      </c>
      <c r="AJ57" s="21">
        <v>0</v>
      </c>
      <c r="AK57" s="21">
        <f t="shared" si="5"/>
        <v>12</v>
      </c>
      <c r="AL57" s="21">
        <v>80</v>
      </c>
      <c r="AM57" s="40"/>
      <c r="AN57" s="79"/>
      <c r="AO57" s="80"/>
      <c r="AP57" s="38">
        <v>55</v>
      </c>
      <c r="AQ57" s="38" t="s">
        <v>85</v>
      </c>
      <c r="AR57" s="47">
        <v>12</v>
      </c>
      <c r="AS57" s="26">
        <v>180</v>
      </c>
      <c r="AT57" s="48">
        <v>5</v>
      </c>
      <c r="AU57" s="26">
        <f>4*60+57.22</f>
        <v>297.22000000000003</v>
      </c>
      <c r="AV57" s="26">
        <f t="shared" si="3"/>
        <v>17</v>
      </c>
      <c r="AW57" s="26">
        <f t="shared" si="3"/>
        <v>477.22</v>
      </c>
      <c r="AX57" s="22"/>
      <c r="AY57" s="86"/>
      <c r="AZ57" s="86"/>
      <c r="BA57" s="79"/>
      <c r="BB57" s="80"/>
      <c r="BC57" s="80"/>
      <c r="BD57" s="80"/>
      <c r="BE57" s="80"/>
    </row>
    <row r="58" spans="1:57" ht="24.95" customHeight="1" thickBot="1" x14ac:dyDescent="0.5">
      <c r="A58" s="6" t="s">
        <v>59</v>
      </c>
      <c r="B58" s="24" t="s">
        <v>81</v>
      </c>
      <c r="C58" s="12">
        <v>40413</v>
      </c>
      <c r="D58" s="20">
        <v>56</v>
      </c>
      <c r="E58" s="67" t="s">
        <v>85</v>
      </c>
      <c r="F58" s="68">
        <v>3</v>
      </c>
      <c r="G58" s="69">
        <v>5</v>
      </c>
      <c r="H58" s="69">
        <f t="shared" si="1"/>
        <v>15</v>
      </c>
      <c r="I58" s="74"/>
      <c r="J58" s="83"/>
      <c r="K58" s="84"/>
      <c r="L58" s="67">
        <v>56</v>
      </c>
      <c r="M58" s="38" t="s">
        <v>85</v>
      </c>
      <c r="N58" s="21"/>
      <c r="O58" s="21"/>
      <c r="P58" s="21"/>
      <c r="Q58" s="21"/>
      <c r="R58" s="21"/>
      <c r="S58" s="21"/>
      <c r="T58" s="21"/>
      <c r="U58" s="21"/>
      <c r="V58" s="21"/>
      <c r="W58" s="21">
        <f t="shared" si="2"/>
        <v>0</v>
      </c>
      <c r="X58" s="21">
        <v>51</v>
      </c>
      <c r="Y58" s="21"/>
      <c r="Z58" s="82"/>
      <c r="AA58" s="81"/>
      <c r="AB58" s="38">
        <v>56</v>
      </c>
      <c r="AC58" s="38" t="s">
        <v>85</v>
      </c>
      <c r="AD58" s="21">
        <v>0</v>
      </c>
      <c r="AE58" s="21">
        <v>1</v>
      </c>
      <c r="AF58" s="21">
        <v>0</v>
      </c>
      <c r="AG58" s="21">
        <v>5</v>
      </c>
      <c r="AH58" s="21">
        <v>0</v>
      </c>
      <c r="AI58" s="21">
        <v>0</v>
      </c>
      <c r="AJ58" s="21">
        <v>0</v>
      </c>
      <c r="AK58" s="21">
        <f t="shared" si="5"/>
        <v>6</v>
      </c>
      <c r="AL58" s="21">
        <v>78</v>
      </c>
      <c r="AM58" s="40"/>
      <c r="AN58" s="79"/>
      <c r="AO58" s="80"/>
      <c r="AP58" s="38">
        <v>56</v>
      </c>
      <c r="AQ58" s="38" t="s">
        <v>85</v>
      </c>
      <c r="AR58" s="47">
        <v>10</v>
      </c>
      <c r="AS58" s="26">
        <v>180</v>
      </c>
      <c r="AT58" s="48">
        <v>15</v>
      </c>
      <c r="AU58" s="26">
        <f>60*3+15</f>
        <v>195</v>
      </c>
      <c r="AV58" s="26">
        <f t="shared" si="3"/>
        <v>25</v>
      </c>
      <c r="AW58" s="26">
        <f t="shared" si="3"/>
        <v>375</v>
      </c>
      <c r="AX58" s="22"/>
      <c r="AY58" s="86"/>
      <c r="AZ58" s="86"/>
      <c r="BA58" s="79"/>
      <c r="BB58" s="80"/>
      <c r="BC58" s="80"/>
      <c r="BD58" s="80"/>
      <c r="BE58" s="80"/>
    </row>
    <row r="59" spans="1:57" ht="24.95" customHeight="1" thickBot="1" x14ac:dyDescent="0.5">
      <c r="A59" s="6" t="s">
        <v>60</v>
      </c>
      <c r="B59" s="24" t="s">
        <v>81</v>
      </c>
      <c r="C59" s="12">
        <v>40627</v>
      </c>
      <c r="D59" s="20">
        <v>57</v>
      </c>
      <c r="E59" s="67" t="s">
        <v>86</v>
      </c>
      <c r="F59" s="68">
        <v>3</v>
      </c>
      <c r="G59" s="69">
        <v>3</v>
      </c>
      <c r="H59" s="69">
        <f t="shared" si="1"/>
        <v>9</v>
      </c>
      <c r="I59" s="74"/>
      <c r="J59" s="83">
        <f>H59+H60+H61+H62</f>
        <v>18</v>
      </c>
      <c r="K59" s="85">
        <v>2</v>
      </c>
      <c r="L59" s="67">
        <v>57</v>
      </c>
      <c r="M59" s="38" t="s">
        <v>86</v>
      </c>
      <c r="N59" s="32"/>
      <c r="O59" s="32"/>
      <c r="P59" s="32"/>
      <c r="Q59" s="32"/>
      <c r="R59" s="32"/>
      <c r="S59" s="32"/>
      <c r="T59" s="32"/>
      <c r="U59" s="32"/>
      <c r="V59" s="32">
        <v>1</v>
      </c>
      <c r="W59" s="32">
        <f t="shared" si="2"/>
        <v>1</v>
      </c>
      <c r="X59" s="32">
        <v>57</v>
      </c>
      <c r="Y59" s="32"/>
      <c r="Z59" s="82">
        <f>W59+W60+W61+W62</f>
        <v>1</v>
      </c>
      <c r="AA59" s="82">
        <f>X59+X60+X61+X62</f>
        <v>260</v>
      </c>
      <c r="AB59" s="38">
        <v>57</v>
      </c>
      <c r="AC59" s="38" t="s">
        <v>86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f t="shared" si="5"/>
        <v>0</v>
      </c>
      <c r="AL59" s="32">
        <v>80</v>
      </c>
      <c r="AM59" s="41">
        <v>1</v>
      </c>
      <c r="AN59" s="79">
        <f>AK59+AK60+AK61+AK62</f>
        <v>8</v>
      </c>
      <c r="AO59" s="79">
        <f>AL59+AL60+AL61+AL62</f>
        <v>356</v>
      </c>
      <c r="AP59" s="38">
        <v>57</v>
      </c>
      <c r="AQ59" s="38" t="s">
        <v>86</v>
      </c>
      <c r="AR59" s="47">
        <v>2</v>
      </c>
      <c r="AS59" s="26">
        <f>60+38</f>
        <v>98</v>
      </c>
      <c r="AT59" s="48">
        <v>0</v>
      </c>
      <c r="AU59" s="26">
        <f>60*3</f>
        <v>180</v>
      </c>
      <c r="AV59" s="26">
        <f t="shared" si="3"/>
        <v>2</v>
      </c>
      <c r="AW59" s="26">
        <f t="shared" si="3"/>
        <v>278</v>
      </c>
      <c r="AX59" s="49">
        <v>2</v>
      </c>
      <c r="AY59" s="86">
        <f>AR59+AR60+AR61+AR62+AT59+AT60+AT61+AT62</f>
        <v>16</v>
      </c>
      <c r="AZ59" s="86">
        <f>AS59+AS60+AS61+AS62+AU59+AU60+AU61+AU62</f>
        <v>1253.77</v>
      </c>
      <c r="BA59" s="79">
        <f>AV59+AV60+AV61+AV62</f>
        <v>16</v>
      </c>
      <c r="BB59" s="80">
        <f>AW59+AW60+AW61+AW62</f>
        <v>1253.77</v>
      </c>
      <c r="BC59" s="80">
        <f>J59+Z59+AN59+BA59</f>
        <v>43</v>
      </c>
      <c r="BD59" s="80">
        <f>AA59+AO59+BB59</f>
        <v>1869.77</v>
      </c>
      <c r="BE59" s="80">
        <v>1</v>
      </c>
    </row>
    <row r="60" spans="1:57" ht="24.95" customHeight="1" thickBot="1" x14ac:dyDescent="0.5">
      <c r="A60" s="6" t="s">
        <v>61</v>
      </c>
      <c r="B60" s="24" t="s">
        <v>81</v>
      </c>
      <c r="C60" s="44">
        <v>40904</v>
      </c>
      <c r="D60" s="20">
        <v>58</v>
      </c>
      <c r="E60" s="67" t="s">
        <v>86</v>
      </c>
      <c r="F60" s="68">
        <v>3</v>
      </c>
      <c r="G60" s="69">
        <v>1</v>
      </c>
      <c r="H60" s="69">
        <f t="shared" si="1"/>
        <v>3</v>
      </c>
      <c r="I60" s="73">
        <v>2</v>
      </c>
      <c r="J60" s="83"/>
      <c r="K60" s="84"/>
      <c r="L60" s="67">
        <v>58</v>
      </c>
      <c r="M60" s="38" t="s">
        <v>86</v>
      </c>
      <c r="N60" s="32"/>
      <c r="O60" s="32"/>
      <c r="P60" s="32"/>
      <c r="Q60" s="32"/>
      <c r="R60" s="32"/>
      <c r="S60" s="32"/>
      <c r="T60" s="32"/>
      <c r="U60" s="32"/>
      <c r="V60" s="32"/>
      <c r="W60" s="32">
        <f t="shared" si="2"/>
        <v>0</v>
      </c>
      <c r="X60" s="32">
        <v>110</v>
      </c>
      <c r="Y60" s="32"/>
      <c r="Z60" s="82"/>
      <c r="AA60" s="82"/>
      <c r="AB60" s="38">
        <v>58</v>
      </c>
      <c r="AC60" s="38" t="s">
        <v>86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f t="shared" si="5"/>
        <v>0</v>
      </c>
      <c r="AL60" s="32">
        <v>87</v>
      </c>
      <c r="AM60" s="41"/>
      <c r="AN60" s="79"/>
      <c r="AO60" s="79"/>
      <c r="AP60" s="38">
        <v>58</v>
      </c>
      <c r="AQ60" s="38" t="s">
        <v>86</v>
      </c>
      <c r="AR60" s="47">
        <v>0</v>
      </c>
      <c r="AS60" s="26">
        <f>60+15</f>
        <v>75</v>
      </c>
      <c r="AT60" s="48">
        <v>3</v>
      </c>
      <c r="AU60" s="26">
        <f>4*60+10</f>
        <v>250</v>
      </c>
      <c r="AV60" s="26">
        <f t="shared" si="3"/>
        <v>3</v>
      </c>
      <c r="AW60" s="26">
        <f t="shared" si="3"/>
        <v>325</v>
      </c>
      <c r="AX60" s="43">
        <v>3</v>
      </c>
      <c r="AY60" s="86"/>
      <c r="AZ60" s="86"/>
      <c r="BA60" s="79"/>
      <c r="BB60" s="80"/>
      <c r="BC60" s="80"/>
      <c r="BD60" s="80"/>
      <c r="BE60" s="80"/>
    </row>
    <row r="61" spans="1:57" ht="24.95" customHeight="1" thickBot="1" x14ac:dyDescent="0.5">
      <c r="A61" s="6" t="s">
        <v>102</v>
      </c>
      <c r="B61" s="24" t="s">
        <v>82</v>
      </c>
      <c r="C61" s="45">
        <v>40917</v>
      </c>
      <c r="D61" s="20">
        <v>59</v>
      </c>
      <c r="E61" s="67" t="s">
        <v>86</v>
      </c>
      <c r="F61" s="68">
        <v>3</v>
      </c>
      <c r="G61" s="69">
        <v>1</v>
      </c>
      <c r="H61" s="69">
        <f t="shared" si="1"/>
        <v>3</v>
      </c>
      <c r="I61" s="74">
        <v>1</v>
      </c>
      <c r="J61" s="83"/>
      <c r="K61" s="84"/>
      <c r="L61" s="67">
        <v>59</v>
      </c>
      <c r="M61" s="38" t="s">
        <v>86</v>
      </c>
      <c r="N61" s="32"/>
      <c r="O61" s="32"/>
      <c r="P61" s="32"/>
      <c r="Q61" s="32"/>
      <c r="R61" s="32"/>
      <c r="S61" s="32"/>
      <c r="T61" s="32"/>
      <c r="U61" s="32"/>
      <c r="V61" s="32"/>
      <c r="W61" s="32">
        <f t="shared" si="2"/>
        <v>0</v>
      </c>
      <c r="X61" s="32">
        <v>47</v>
      </c>
      <c r="Y61" s="32"/>
      <c r="Z61" s="82"/>
      <c r="AA61" s="82"/>
      <c r="AB61" s="38">
        <v>59</v>
      </c>
      <c r="AC61" s="38" t="s">
        <v>86</v>
      </c>
      <c r="AD61" s="32">
        <v>0</v>
      </c>
      <c r="AE61" s="32">
        <v>0</v>
      </c>
      <c r="AF61" s="32">
        <v>1</v>
      </c>
      <c r="AG61" s="32">
        <v>2</v>
      </c>
      <c r="AH61" s="32">
        <v>0</v>
      </c>
      <c r="AI61" s="32">
        <v>0</v>
      </c>
      <c r="AJ61" s="32">
        <v>0</v>
      </c>
      <c r="AK61" s="32">
        <f t="shared" si="5"/>
        <v>3</v>
      </c>
      <c r="AL61" s="32">
        <v>100</v>
      </c>
      <c r="AM61" s="31">
        <v>3</v>
      </c>
      <c r="AN61" s="79"/>
      <c r="AO61" s="79"/>
      <c r="AP61" s="38">
        <v>59</v>
      </c>
      <c r="AQ61" s="38" t="s">
        <v>86</v>
      </c>
      <c r="AR61" s="47">
        <v>0</v>
      </c>
      <c r="AS61" s="26">
        <f>49</f>
        <v>49</v>
      </c>
      <c r="AT61" s="48">
        <v>3</v>
      </c>
      <c r="AU61" s="26">
        <f>60*3+0.5</f>
        <v>180.5</v>
      </c>
      <c r="AV61" s="26">
        <f t="shared" si="3"/>
        <v>3</v>
      </c>
      <c r="AW61" s="26">
        <f t="shared" si="3"/>
        <v>229.5</v>
      </c>
      <c r="AX61" s="49">
        <v>3</v>
      </c>
      <c r="AY61" s="86"/>
      <c r="AZ61" s="86"/>
      <c r="BA61" s="79"/>
      <c r="BB61" s="80"/>
      <c r="BC61" s="80"/>
      <c r="BD61" s="80"/>
      <c r="BE61" s="80"/>
    </row>
    <row r="62" spans="1:57" ht="24.95" customHeight="1" thickBot="1" x14ac:dyDescent="0.5">
      <c r="A62" s="6" t="s">
        <v>62</v>
      </c>
      <c r="B62" s="24" t="s">
        <v>82</v>
      </c>
      <c r="C62" s="45">
        <v>40560</v>
      </c>
      <c r="D62" s="20">
        <v>60</v>
      </c>
      <c r="E62" s="67" t="s">
        <v>86</v>
      </c>
      <c r="F62" s="68">
        <v>3</v>
      </c>
      <c r="G62" s="69">
        <v>1</v>
      </c>
      <c r="H62" s="69">
        <f t="shared" si="1"/>
        <v>3</v>
      </c>
      <c r="I62" s="74">
        <v>3</v>
      </c>
      <c r="J62" s="83"/>
      <c r="K62" s="84"/>
      <c r="L62" s="67">
        <v>60</v>
      </c>
      <c r="M62" s="38" t="s">
        <v>86</v>
      </c>
      <c r="N62" s="32"/>
      <c r="O62" s="32"/>
      <c r="P62" s="32"/>
      <c r="Q62" s="32"/>
      <c r="R62" s="32"/>
      <c r="S62" s="32"/>
      <c r="T62" s="32"/>
      <c r="U62" s="32"/>
      <c r="V62" s="32"/>
      <c r="W62" s="32">
        <f t="shared" si="2"/>
        <v>0</v>
      </c>
      <c r="X62" s="32">
        <v>46</v>
      </c>
      <c r="Y62" s="32"/>
      <c r="Z62" s="82"/>
      <c r="AA62" s="82"/>
      <c r="AB62" s="38">
        <v>60</v>
      </c>
      <c r="AC62" s="38" t="s">
        <v>86</v>
      </c>
      <c r="AD62" s="32">
        <v>0</v>
      </c>
      <c r="AE62" s="32">
        <v>0</v>
      </c>
      <c r="AF62" s="32">
        <v>2</v>
      </c>
      <c r="AG62" s="32">
        <v>0</v>
      </c>
      <c r="AH62" s="32">
        <v>0</v>
      </c>
      <c r="AI62" s="32">
        <v>3</v>
      </c>
      <c r="AJ62" s="32">
        <v>0</v>
      </c>
      <c r="AK62" s="32">
        <f t="shared" si="5"/>
        <v>5</v>
      </c>
      <c r="AL62" s="32">
        <v>89</v>
      </c>
      <c r="AM62" s="31"/>
      <c r="AN62" s="79"/>
      <c r="AO62" s="79"/>
      <c r="AP62" s="38">
        <v>60</v>
      </c>
      <c r="AQ62" s="38" t="s">
        <v>86</v>
      </c>
      <c r="AR62" s="47">
        <v>8</v>
      </c>
      <c r="AS62" s="26">
        <f>2*60+9</f>
        <v>129</v>
      </c>
      <c r="AT62" s="48">
        <v>0</v>
      </c>
      <c r="AU62" s="26">
        <f>4*60+52.27</f>
        <v>292.27</v>
      </c>
      <c r="AV62" s="26">
        <f t="shared" si="3"/>
        <v>8</v>
      </c>
      <c r="AW62" s="26">
        <f t="shared" si="3"/>
        <v>421.27</v>
      </c>
      <c r="AX62" s="22"/>
      <c r="AY62" s="86"/>
      <c r="AZ62" s="86"/>
      <c r="BA62" s="79"/>
      <c r="BB62" s="80"/>
      <c r="BC62" s="80"/>
      <c r="BD62" s="80"/>
      <c r="BE62" s="80"/>
    </row>
    <row r="63" spans="1:57" ht="24.95" customHeight="1" thickBot="1" x14ac:dyDescent="0.5">
      <c r="A63" s="6" t="s">
        <v>63</v>
      </c>
      <c r="B63" s="24" t="s">
        <v>81</v>
      </c>
      <c r="C63" s="12">
        <v>40530</v>
      </c>
      <c r="D63" s="20">
        <v>61</v>
      </c>
      <c r="E63" s="67" t="s">
        <v>87</v>
      </c>
      <c r="F63" s="68">
        <v>3</v>
      </c>
      <c r="G63" s="69">
        <v>1</v>
      </c>
      <c r="H63" s="69">
        <f t="shared" si="1"/>
        <v>3</v>
      </c>
      <c r="I63" s="73"/>
      <c r="J63" s="83">
        <f>H63+H64+H65+H66</f>
        <v>15</v>
      </c>
      <c r="K63" s="85">
        <v>1</v>
      </c>
      <c r="L63" s="67">
        <v>61</v>
      </c>
      <c r="M63" s="38" t="s">
        <v>87</v>
      </c>
      <c r="N63" s="32"/>
      <c r="O63" s="32"/>
      <c r="P63" s="32"/>
      <c r="Q63" s="32"/>
      <c r="R63" s="32"/>
      <c r="S63" s="32"/>
      <c r="T63" s="32"/>
      <c r="U63" s="32"/>
      <c r="V63" s="32"/>
      <c r="W63" s="32">
        <f t="shared" si="2"/>
        <v>0</v>
      </c>
      <c r="X63" s="32">
        <v>60.08</v>
      </c>
      <c r="Y63" s="32"/>
      <c r="Z63" s="82">
        <f>W63+W64+W65+W66</f>
        <v>1</v>
      </c>
      <c r="AA63" s="82">
        <f>X63+X64+X65+X66</f>
        <v>240.16</v>
      </c>
      <c r="AB63" s="38">
        <v>61</v>
      </c>
      <c r="AC63" s="38" t="s">
        <v>87</v>
      </c>
      <c r="AD63" s="32">
        <v>0</v>
      </c>
      <c r="AE63" s="32">
        <v>3</v>
      </c>
      <c r="AF63" s="32">
        <v>3</v>
      </c>
      <c r="AG63" s="32">
        <v>1</v>
      </c>
      <c r="AH63" s="32">
        <v>0</v>
      </c>
      <c r="AI63" s="32">
        <v>0</v>
      </c>
      <c r="AJ63" s="32">
        <v>0</v>
      </c>
      <c r="AK63" s="32">
        <f t="shared" si="5"/>
        <v>7</v>
      </c>
      <c r="AL63" s="32">
        <v>129</v>
      </c>
      <c r="AM63" s="31"/>
      <c r="AN63" s="79">
        <f>AK63+AK64+AK65+AK66</f>
        <v>32</v>
      </c>
      <c r="AO63" s="79">
        <f>AL63+AL64+AL65+AL66</f>
        <v>404</v>
      </c>
      <c r="AP63" s="38">
        <v>61</v>
      </c>
      <c r="AQ63" s="38" t="s">
        <v>87</v>
      </c>
      <c r="AR63" s="47">
        <v>2</v>
      </c>
      <c r="AS63" s="26">
        <f>60+12</f>
        <v>72</v>
      </c>
      <c r="AT63" s="48">
        <v>2</v>
      </c>
      <c r="AU63" s="26">
        <f>4*60+10</f>
        <v>250</v>
      </c>
      <c r="AV63" s="26">
        <f t="shared" si="3"/>
        <v>4</v>
      </c>
      <c r="AW63" s="26">
        <f t="shared" si="3"/>
        <v>322</v>
      </c>
      <c r="AX63" s="22"/>
      <c r="AY63" s="86">
        <f>AR63+AR64+AR65+AR66+AT63+AT64+AT65+AT66</f>
        <v>4</v>
      </c>
      <c r="AZ63" s="86">
        <f>AS63+AS64+AS65+AS66+AU63+AU64+AU65+AU66</f>
        <v>1244.45</v>
      </c>
      <c r="BA63" s="79">
        <f>AV63+AV64+AV65+AV66</f>
        <v>4</v>
      </c>
      <c r="BB63" s="80">
        <f>AW63+AW64+AW65+AW66</f>
        <v>1244.45</v>
      </c>
      <c r="BC63" s="80">
        <f>J63+Z63+AN63+BA63</f>
        <v>52</v>
      </c>
      <c r="BD63" s="80">
        <f>AA63+AO63+BB63</f>
        <v>1888.6100000000001</v>
      </c>
      <c r="BE63" s="80">
        <v>2</v>
      </c>
    </row>
    <row r="64" spans="1:57" ht="24.95" customHeight="1" thickBot="1" x14ac:dyDescent="0.5">
      <c r="A64" s="6" t="s">
        <v>64</v>
      </c>
      <c r="B64" s="24" t="s">
        <v>81</v>
      </c>
      <c r="C64" s="12">
        <v>40758</v>
      </c>
      <c r="D64" s="20">
        <v>62</v>
      </c>
      <c r="E64" s="67" t="s">
        <v>87</v>
      </c>
      <c r="F64" s="68">
        <v>3</v>
      </c>
      <c r="G64" s="69">
        <v>0</v>
      </c>
      <c r="H64" s="73">
        <f t="shared" si="1"/>
        <v>0</v>
      </c>
      <c r="I64" s="73">
        <v>1</v>
      </c>
      <c r="J64" s="83"/>
      <c r="K64" s="84"/>
      <c r="L64" s="67">
        <v>62</v>
      </c>
      <c r="M64" s="38" t="s">
        <v>87</v>
      </c>
      <c r="N64" s="32"/>
      <c r="O64" s="32"/>
      <c r="P64" s="32"/>
      <c r="Q64" s="32"/>
      <c r="R64" s="32"/>
      <c r="S64" s="32"/>
      <c r="T64" s="32">
        <v>1</v>
      </c>
      <c r="U64" s="32"/>
      <c r="V64" s="32"/>
      <c r="W64" s="32">
        <f t="shared" si="2"/>
        <v>1</v>
      </c>
      <c r="X64" s="32">
        <v>60.08</v>
      </c>
      <c r="Y64" s="32"/>
      <c r="Z64" s="82"/>
      <c r="AA64" s="82"/>
      <c r="AB64" s="38">
        <v>62</v>
      </c>
      <c r="AC64" s="38" t="s">
        <v>87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f t="shared" si="5"/>
        <v>0</v>
      </c>
      <c r="AL64" s="32">
        <v>85</v>
      </c>
      <c r="AM64" s="31">
        <v>3</v>
      </c>
      <c r="AN64" s="79"/>
      <c r="AO64" s="79"/>
      <c r="AP64" s="38">
        <v>62</v>
      </c>
      <c r="AQ64" s="38" t="s">
        <v>87</v>
      </c>
      <c r="AR64" s="47">
        <v>0</v>
      </c>
      <c r="AS64" s="26">
        <f>60+31</f>
        <v>91</v>
      </c>
      <c r="AT64" s="48">
        <v>0</v>
      </c>
      <c r="AU64" s="26">
        <f>3*60+27.45</f>
        <v>207.45</v>
      </c>
      <c r="AV64" s="26">
        <f t="shared" si="3"/>
        <v>0</v>
      </c>
      <c r="AW64" s="26">
        <f t="shared" si="3"/>
        <v>298.45</v>
      </c>
      <c r="AX64" s="49">
        <v>1</v>
      </c>
      <c r="AY64" s="86"/>
      <c r="AZ64" s="86"/>
      <c r="BA64" s="79"/>
      <c r="BB64" s="80"/>
      <c r="BC64" s="80"/>
      <c r="BD64" s="80"/>
      <c r="BE64" s="80"/>
    </row>
    <row r="65" spans="1:57" ht="24.95" customHeight="1" thickBot="1" x14ac:dyDescent="0.5">
      <c r="A65" s="6" t="s">
        <v>65</v>
      </c>
      <c r="B65" s="24" t="s">
        <v>82</v>
      </c>
      <c r="C65" s="12">
        <v>40568</v>
      </c>
      <c r="D65" s="20">
        <v>63</v>
      </c>
      <c r="E65" s="67" t="s">
        <v>87</v>
      </c>
      <c r="F65" s="68">
        <v>3</v>
      </c>
      <c r="G65" s="69">
        <v>2</v>
      </c>
      <c r="H65" s="69">
        <f t="shared" si="1"/>
        <v>6</v>
      </c>
      <c r="I65" s="69"/>
      <c r="J65" s="83"/>
      <c r="K65" s="84"/>
      <c r="L65" s="67">
        <v>63</v>
      </c>
      <c r="M65" s="38" t="s">
        <v>87</v>
      </c>
      <c r="N65" s="32"/>
      <c r="O65" s="32"/>
      <c r="P65" s="32"/>
      <c r="Q65" s="32"/>
      <c r="R65" s="32"/>
      <c r="S65" s="32"/>
      <c r="T65" s="32"/>
      <c r="U65" s="32"/>
      <c r="V65" s="32"/>
      <c r="W65" s="32">
        <f t="shared" si="2"/>
        <v>0</v>
      </c>
      <c r="X65" s="32">
        <v>71</v>
      </c>
      <c r="Y65" s="32"/>
      <c r="Z65" s="82"/>
      <c r="AA65" s="82"/>
      <c r="AB65" s="38">
        <v>63</v>
      </c>
      <c r="AC65" s="38" t="s">
        <v>87</v>
      </c>
      <c r="AD65" s="32">
        <v>0</v>
      </c>
      <c r="AE65" s="32">
        <v>3</v>
      </c>
      <c r="AF65" s="32">
        <v>6</v>
      </c>
      <c r="AG65" s="32">
        <v>7</v>
      </c>
      <c r="AH65" s="32">
        <v>0</v>
      </c>
      <c r="AI65" s="32">
        <v>3</v>
      </c>
      <c r="AJ65" s="32">
        <v>3</v>
      </c>
      <c r="AK65" s="32">
        <f t="shared" si="5"/>
        <v>22</v>
      </c>
      <c r="AL65" s="32">
        <v>100</v>
      </c>
      <c r="AM65" s="31"/>
      <c r="AN65" s="79"/>
      <c r="AO65" s="79"/>
      <c r="AP65" s="38">
        <v>63</v>
      </c>
      <c r="AQ65" s="38" t="s">
        <v>87</v>
      </c>
      <c r="AR65" s="47">
        <v>0</v>
      </c>
      <c r="AS65" s="26">
        <f>60+27</f>
        <v>87</v>
      </c>
      <c r="AT65" s="48">
        <v>0</v>
      </c>
      <c r="AU65" s="26">
        <f>4*60</f>
        <v>240</v>
      </c>
      <c r="AV65" s="26">
        <f t="shared" si="3"/>
        <v>0</v>
      </c>
      <c r="AW65" s="26">
        <f t="shared" si="3"/>
        <v>327</v>
      </c>
      <c r="AX65" s="49">
        <v>2</v>
      </c>
      <c r="AY65" s="86"/>
      <c r="AZ65" s="86"/>
      <c r="BA65" s="79"/>
      <c r="BB65" s="80"/>
      <c r="BC65" s="80"/>
      <c r="BD65" s="80"/>
      <c r="BE65" s="80"/>
    </row>
    <row r="66" spans="1:57" ht="24.95" customHeight="1" thickBot="1" x14ac:dyDescent="0.5">
      <c r="A66" s="6" t="s">
        <v>66</v>
      </c>
      <c r="B66" s="24" t="s">
        <v>82</v>
      </c>
      <c r="C66" s="12">
        <v>40572</v>
      </c>
      <c r="D66" s="20">
        <v>64</v>
      </c>
      <c r="E66" s="67" t="s">
        <v>87</v>
      </c>
      <c r="F66" s="68">
        <v>3</v>
      </c>
      <c r="G66" s="69">
        <v>2</v>
      </c>
      <c r="H66" s="69">
        <f t="shared" si="1"/>
        <v>6</v>
      </c>
      <c r="I66" s="69"/>
      <c r="J66" s="83"/>
      <c r="K66" s="84"/>
      <c r="L66" s="67">
        <v>64</v>
      </c>
      <c r="M66" s="38" t="s">
        <v>87</v>
      </c>
      <c r="N66" s="32"/>
      <c r="O66" s="32"/>
      <c r="P66" s="32"/>
      <c r="Q66" s="32"/>
      <c r="R66" s="32"/>
      <c r="S66" s="32"/>
      <c r="T66" s="32"/>
      <c r="U66" s="32"/>
      <c r="V66" s="32"/>
      <c r="W66" s="32">
        <f t="shared" si="2"/>
        <v>0</v>
      </c>
      <c r="X66" s="32">
        <v>49</v>
      </c>
      <c r="Y66" s="32"/>
      <c r="Z66" s="82"/>
      <c r="AA66" s="82"/>
      <c r="AB66" s="38">
        <v>64</v>
      </c>
      <c r="AC66" s="38" t="s">
        <v>87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3</v>
      </c>
      <c r="AJ66" s="32">
        <v>0</v>
      </c>
      <c r="AK66" s="32">
        <f t="shared" si="5"/>
        <v>3</v>
      </c>
      <c r="AL66" s="32">
        <v>90</v>
      </c>
      <c r="AM66" s="31">
        <v>2</v>
      </c>
      <c r="AN66" s="79"/>
      <c r="AO66" s="79"/>
      <c r="AP66" s="38">
        <v>64</v>
      </c>
      <c r="AQ66" s="38" t="s">
        <v>87</v>
      </c>
      <c r="AR66" s="47">
        <v>0</v>
      </c>
      <c r="AS66" s="26">
        <v>57</v>
      </c>
      <c r="AT66" s="48">
        <v>0</v>
      </c>
      <c r="AU66" s="26">
        <f>60*4</f>
        <v>240</v>
      </c>
      <c r="AV66" s="26">
        <f t="shared" si="3"/>
        <v>0</v>
      </c>
      <c r="AW66" s="26">
        <f t="shared" si="3"/>
        <v>297</v>
      </c>
      <c r="AX66" s="49">
        <v>1</v>
      </c>
      <c r="AY66" s="86"/>
      <c r="AZ66" s="86"/>
      <c r="BA66" s="79"/>
      <c r="BB66" s="80"/>
      <c r="BC66" s="80"/>
      <c r="BD66" s="80"/>
      <c r="BE66" s="80"/>
    </row>
    <row r="67" spans="1:57" ht="24.95" customHeight="1" thickBot="1" x14ac:dyDescent="0.5">
      <c r="A67" s="6" t="s">
        <v>67</v>
      </c>
      <c r="B67" s="24" t="s">
        <v>81</v>
      </c>
      <c r="C67" s="12">
        <v>40937</v>
      </c>
      <c r="D67" s="20">
        <v>65</v>
      </c>
      <c r="E67" s="67" t="s">
        <v>92</v>
      </c>
      <c r="F67" s="68">
        <v>3</v>
      </c>
      <c r="G67" s="69">
        <v>2</v>
      </c>
      <c r="H67" s="69">
        <f t="shared" si="1"/>
        <v>6</v>
      </c>
      <c r="I67" s="69"/>
      <c r="J67" s="83">
        <f>H67+H68+H69+H70</f>
        <v>51</v>
      </c>
      <c r="K67" s="84"/>
      <c r="L67" s="67">
        <v>65</v>
      </c>
      <c r="M67" s="38" t="s">
        <v>92</v>
      </c>
      <c r="N67" s="26"/>
      <c r="O67" s="26"/>
      <c r="P67" s="26"/>
      <c r="Q67" s="26"/>
      <c r="R67" s="26"/>
      <c r="S67" s="26"/>
      <c r="T67" s="26"/>
      <c r="U67" s="26"/>
      <c r="V67" s="26"/>
      <c r="W67" s="26">
        <f t="shared" si="2"/>
        <v>0</v>
      </c>
      <c r="X67" s="26">
        <v>58</v>
      </c>
      <c r="Y67" s="22"/>
      <c r="Z67" s="82">
        <f>W67+W68+W69+W70</f>
        <v>10</v>
      </c>
      <c r="AA67" s="81">
        <f>X67+X68+X69+X70</f>
        <v>209.04</v>
      </c>
      <c r="AB67" s="38">
        <v>65</v>
      </c>
      <c r="AC67" s="38" t="s">
        <v>92</v>
      </c>
      <c r="AD67" s="26">
        <v>2</v>
      </c>
      <c r="AE67" s="26">
        <v>1</v>
      </c>
      <c r="AF67" s="26">
        <v>4</v>
      </c>
      <c r="AG67" s="26">
        <v>5</v>
      </c>
      <c r="AH67" s="26">
        <v>0</v>
      </c>
      <c r="AI67" s="26">
        <v>3</v>
      </c>
      <c r="AJ67" s="26">
        <v>0</v>
      </c>
      <c r="AK67" s="26">
        <f t="shared" ref="AK67:AK74" si="6">SUM(AD67:AJ67)</f>
        <v>15</v>
      </c>
      <c r="AL67" s="26">
        <v>111</v>
      </c>
      <c r="AM67" s="40"/>
      <c r="AN67" s="79">
        <f>AK67+AK68+AK69+AK70</f>
        <v>46</v>
      </c>
      <c r="AO67" s="80">
        <f>AL67+AL68+AL69+AL70</f>
        <v>379</v>
      </c>
      <c r="AP67" s="38">
        <v>65</v>
      </c>
      <c r="AQ67" s="38" t="s">
        <v>92</v>
      </c>
      <c r="AR67" s="47">
        <v>6</v>
      </c>
      <c r="AS67" s="26">
        <f>2*60+55</f>
        <v>175</v>
      </c>
      <c r="AT67" s="48">
        <v>14</v>
      </c>
      <c r="AU67" s="26">
        <f>3*60+0.5</f>
        <v>180.5</v>
      </c>
      <c r="AV67" s="26">
        <f t="shared" si="3"/>
        <v>20</v>
      </c>
      <c r="AW67" s="26">
        <f t="shared" si="3"/>
        <v>355.5</v>
      </c>
      <c r="AX67" s="22"/>
      <c r="AY67" s="86">
        <f>AR67+AR68+AR69+AR70+AT67+AT68+AT69+AT70</f>
        <v>62</v>
      </c>
      <c r="AZ67" s="86">
        <f>AS67+AS68+AS69+AS70+AU67+AU68+AU69+AU70</f>
        <v>1600.67</v>
      </c>
      <c r="BA67" s="79">
        <f>AV67+AV68+AV69+AV70</f>
        <v>62</v>
      </c>
      <c r="BB67" s="80">
        <f>AW67+AW68+AW69+AW70</f>
        <v>1600.67</v>
      </c>
      <c r="BC67" s="80">
        <f>J67+Z67+AN67+BA67</f>
        <v>169</v>
      </c>
      <c r="BD67" s="80">
        <f>AA67+AO67+BB67</f>
        <v>2188.71</v>
      </c>
      <c r="BE67" s="80">
        <v>6</v>
      </c>
    </row>
    <row r="68" spans="1:57" ht="24.95" customHeight="1" thickBot="1" x14ac:dyDescent="0.5">
      <c r="A68" s="6" t="s">
        <v>68</v>
      </c>
      <c r="B68" s="24" t="s">
        <v>81</v>
      </c>
      <c r="C68" s="12">
        <v>40639</v>
      </c>
      <c r="D68" s="20">
        <v>66</v>
      </c>
      <c r="E68" s="67" t="s">
        <v>92</v>
      </c>
      <c r="F68" s="68">
        <v>3</v>
      </c>
      <c r="G68" s="69">
        <v>5</v>
      </c>
      <c r="H68" s="69">
        <f t="shared" ref="H68:H74" si="7">F68*G68</f>
        <v>15</v>
      </c>
      <c r="I68" s="69"/>
      <c r="J68" s="83"/>
      <c r="K68" s="84"/>
      <c r="L68" s="67">
        <v>66</v>
      </c>
      <c r="M68" s="38" t="s">
        <v>92</v>
      </c>
      <c r="N68" s="26"/>
      <c r="O68" s="26"/>
      <c r="P68" s="26"/>
      <c r="Q68" s="26"/>
      <c r="R68" s="26">
        <v>2</v>
      </c>
      <c r="S68" s="26"/>
      <c r="T68" s="26"/>
      <c r="U68" s="26"/>
      <c r="V68" s="26"/>
      <c r="W68" s="26">
        <f t="shared" ref="W68:W74" si="8">SUM(N68:V68)</f>
        <v>2</v>
      </c>
      <c r="X68" s="26">
        <v>37</v>
      </c>
      <c r="Y68" s="22"/>
      <c r="Z68" s="82"/>
      <c r="AA68" s="81"/>
      <c r="AB68" s="38">
        <v>66</v>
      </c>
      <c r="AC68" s="38" t="s">
        <v>92</v>
      </c>
      <c r="AD68" s="26">
        <v>0</v>
      </c>
      <c r="AE68" s="26">
        <v>3</v>
      </c>
      <c r="AF68" s="26">
        <v>1</v>
      </c>
      <c r="AG68" s="26">
        <v>4</v>
      </c>
      <c r="AH68" s="26">
        <v>0</v>
      </c>
      <c r="AI68" s="26">
        <v>6</v>
      </c>
      <c r="AJ68" s="26">
        <v>3</v>
      </c>
      <c r="AK68" s="26">
        <f t="shared" si="6"/>
        <v>17</v>
      </c>
      <c r="AL68" s="26">
        <v>92</v>
      </c>
      <c r="AM68" s="40"/>
      <c r="AN68" s="79"/>
      <c r="AO68" s="80"/>
      <c r="AP68" s="38">
        <v>66</v>
      </c>
      <c r="AQ68" s="38" t="s">
        <v>92</v>
      </c>
      <c r="AR68" s="47">
        <v>6</v>
      </c>
      <c r="AS68" s="26">
        <v>180</v>
      </c>
      <c r="AT68" s="48">
        <v>16</v>
      </c>
      <c r="AU68" s="26">
        <f>60*2+35</f>
        <v>155</v>
      </c>
      <c r="AV68" s="26">
        <f t="shared" ref="AV68:AW74" si="9">AR68+AT68</f>
        <v>22</v>
      </c>
      <c r="AW68" s="26">
        <f t="shared" si="9"/>
        <v>335</v>
      </c>
      <c r="AX68" s="22"/>
      <c r="AY68" s="86"/>
      <c r="AZ68" s="86"/>
      <c r="BA68" s="79"/>
      <c r="BB68" s="80"/>
      <c r="BC68" s="80"/>
      <c r="BD68" s="80"/>
      <c r="BE68" s="80"/>
    </row>
    <row r="69" spans="1:57" ht="24.95" customHeight="1" thickBot="1" x14ac:dyDescent="0.5">
      <c r="A69" s="6" t="s">
        <v>69</v>
      </c>
      <c r="B69" s="24" t="s">
        <v>82</v>
      </c>
      <c r="C69" s="12">
        <v>40551</v>
      </c>
      <c r="D69" s="20">
        <v>67</v>
      </c>
      <c r="E69" s="67" t="s">
        <v>92</v>
      </c>
      <c r="F69" s="68">
        <v>3</v>
      </c>
      <c r="G69" s="69">
        <v>3</v>
      </c>
      <c r="H69" s="69">
        <f t="shared" si="7"/>
        <v>9</v>
      </c>
      <c r="I69" s="69"/>
      <c r="J69" s="83"/>
      <c r="K69" s="84"/>
      <c r="L69" s="67">
        <v>67</v>
      </c>
      <c r="M69" s="38" t="s">
        <v>92</v>
      </c>
      <c r="N69" s="26"/>
      <c r="O69" s="26"/>
      <c r="P69" s="26"/>
      <c r="Q69" s="26"/>
      <c r="R69" s="26"/>
      <c r="S69" s="26"/>
      <c r="T69" s="26">
        <v>4</v>
      </c>
      <c r="U69" s="26"/>
      <c r="V69" s="26"/>
      <c r="W69" s="26">
        <f t="shared" si="8"/>
        <v>4</v>
      </c>
      <c r="X69" s="26">
        <v>60.04</v>
      </c>
      <c r="Y69" s="22"/>
      <c r="Z69" s="82"/>
      <c r="AA69" s="81"/>
      <c r="AB69" s="38">
        <v>67</v>
      </c>
      <c r="AC69" s="38" t="s">
        <v>92</v>
      </c>
      <c r="AD69" s="26">
        <v>2</v>
      </c>
      <c r="AE69" s="26">
        <v>0</v>
      </c>
      <c r="AF69" s="26">
        <v>2</v>
      </c>
      <c r="AG69" s="26">
        <v>4</v>
      </c>
      <c r="AH69" s="26">
        <v>0</v>
      </c>
      <c r="AI69" s="26">
        <v>0</v>
      </c>
      <c r="AJ69" s="26">
        <v>0</v>
      </c>
      <c r="AK69" s="26">
        <f t="shared" si="6"/>
        <v>8</v>
      </c>
      <c r="AL69" s="26">
        <v>85</v>
      </c>
      <c r="AM69" s="40"/>
      <c r="AN69" s="79"/>
      <c r="AO69" s="80"/>
      <c r="AP69" s="38">
        <v>67</v>
      </c>
      <c r="AQ69" s="38" t="s">
        <v>92</v>
      </c>
      <c r="AR69" s="47">
        <v>4</v>
      </c>
      <c r="AS69" s="26">
        <f>60*2+55</f>
        <v>175</v>
      </c>
      <c r="AT69" s="48">
        <v>0</v>
      </c>
      <c r="AU69" s="26">
        <f>5*60</f>
        <v>300</v>
      </c>
      <c r="AV69" s="26">
        <f t="shared" si="9"/>
        <v>4</v>
      </c>
      <c r="AW69" s="26">
        <f t="shared" si="9"/>
        <v>475</v>
      </c>
      <c r="AX69" s="22"/>
      <c r="AY69" s="86"/>
      <c r="AZ69" s="86"/>
      <c r="BA69" s="79"/>
      <c r="BB69" s="80"/>
      <c r="BC69" s="80"/>
      <c r="BD69" s="80"/>
      <c r="BE69" s="80"/>
    </row>
    <row r="70" spans="1:57" ht="24.95" customHeight="1" thickBot="1" x14ac:dyDescent="0.5">
      <c r="A70" s="6" t="s">
        <v>70</v>
      </c>
      <c r="B70" s="24" t="s">
        <v>82</v>
      </c>
      <c r="C70" s="12">
        <v>40850</v>
      </c>
      <c r="D70" s="20">
        <v>68</v>
      </c>
      <c r="E70" s="67" t="s">
        <v>92</v>
      </c>
      <c r="F70" s="68">
        <v>3</v>
      </c>
      <c r="G70" s="69">
        <v>7</v>
      </c>
      <c r="H70" s="69">
        <f t="shared" si="7"/>
        <v>21</v>
      </c>
      <c r="I70" s="69"/>
      <c r="J70" s="83"/>
      <c r="K70" s="84"/>
      <c r="L70" s="67">
        <v>68</v>
      </c>
      <c r="M70" s="38" t="s">
        <v>92</v>
      </c>
      <c r="N70" s="26"/>
      <c r="O70" s="26"/>
      <c r="P70" s="26"/>
      <c r="Q70" s="26"/>
      <c r="R70" s="26"/>
      <c r="S70" s="26"/>
      <c r="T70" s="26">
        <v>4</v>
      </c>
      <c r="U70" s="26"/>
      <c r="V70" s="26"/>
      <c r="W70" s="26">
        <f t="shared" si="8"/>
        <v>4</v>
      </c>
      <c r="X70" s="26">
        <v>54</v>
      </c>
      <c r="Y70" s="22"/>
      <c r="Z70" s="82"/>
      <c r="AA70" s="81"/>
      <c r="AB70" s="38">
        <v>68</v>
      </c>
      <c r="AC70" s="38" t="s">
        <v>92</v>
      </c>
      <c r="AD70" s="26">
        <v>0</v>
      </c>
      <c r="AE70" s="26">
        <v>0</v>
      </c>
      <c r="AF70" s="26">
        <v>1</v>
      </c>
      <c r="AG70" s="26">
        <v>5</v>
      </c>
      <c r="AH70" s="26">
        <v>0</v>
      </c>
      <c r="AI70" s="26">
        <v>0</v>
      </c>
      <c r="AJ70" s="26">
        <v>0</v>
      </c>
      <c r="AK70" s="26">
        <f t="shared" si="6"/>
        <v>6</v>
      </c>
      <c r="AL70" s="26">
        <v>91</v>
      </c>
      <c r="AM70" s="40"/>
      <c r="AN70" s="79"/>
      <c r="AO70" s="80"/>
      <c r="AP70" s="38">
        <v>68</v>
      </c>
      <c r="AQ70" s="38" t="s">
        <v>92</v>
      </c>
      <c r="AR70" s="47">
        <v>10</v>
      </c>
      <c r="AS70" s="26">
        <v>180</v>
      </c>
      <c r="AT70" s="48">
        <v>6</v>
      </c>
      <c r="AU70" s="26">
        <f>4*60+15.17</f>
        <v>255.17</v>
      </c>
      <c r="AV70" s="26">
        <f t="shared" si="9"/>
        <v>16</v>
      </c>
      <c r="AW70" s="26">
        <f t="shared" si="9"/>
        <v>435.16999999999996</v>
      </c>
      <c r="AX70" s="22"/>
      <c r="AY70" s="86"/>
      <c r="AZ70" s="86"/>
      <c r="BA70" s="79"/>
      <c r="BB70" s="80"/>
      <c r="BC70" s="80"/>
      <c r="BD70" s="80"/>
      <c r="BE70" s="80"/>
    </row>
    <row r="71" spans="1:57" ht="24.95" customHeight="1" thickBot="1" x14ac:dyDescent="0.5">
      <c r="A71" s="6" t="s">
        <v>71</v>
      </c>
      <c r="B71" s="24" t="s">
        <v>81</v>
      </c>
      <c r="C71" s="12">
        <v>40431</v>
      </c>
      <c r="D71" s="20">
        <v>69</v>
      </c>
      <c r="E71" s="67" t="s">
        <v>93</v>
      </c>
      <c r="F71" s="68">
        <v>3</v>
      </c>
      <c r="G71" s="69">
        <v>4</v>
      </c>
      <c r="H71" s="69">
        <f t="shared" si="7"/>
        <v>12</v>
      </c>
      <c r="I71" s="69"/>
      <c r="J71" s="83">
        <f>H71+H72+H73+H74</f>
        <v>48</v>
      </c>
      <c r="K71" s="84"/>
      <c r="L71" s="67">
        <v>69</v>
      </c>
      <c r="M71" s="38" t="s">
        <v>93</v>
      </c>
      <c r="N71" s="26"/>
      <c r="O71" s="26"/>
      <c r="P71" s="26"/>
      <c r="Q71" s="26"/>
      <c r="R71" s="26"/>
      <c r="S71" s="26"/>
      <c r="T71" s="26">
        <v>1</v>
      </c>
      <c r="U71" s="26"/>
      <c r="V71" s="26"/>
      <c r="W71" s="26">
        <f t="shared" si="8"/>
        <v>1</v>
      </c>
      <c r="X71" s="26">
        <v>54</v>
      </c>
      <c r="Y71" s="22"/>
      <c r="Z71" s="82">
        <f>W71+W72+W73+W74</f>
        <v>2</v>
      </c>
      <c r="AA71" s="81">
        <f>X71+X72+X73+X74</f>
        <v>202</v>
      </c>
      <c r="AB71" s="38">
        <v>69</v>
      </c>
      <c r="AC71" s="38" t="s">
        <v>93</v>
      </c>
      <c r="AD71" s="26">
        <v>0</v>
      </c>
      <c r="AE71" s="26">
        <v>2</v>
      </c>
      <c r="AF71" s="26">
        <v>7</v>
      </c>
      <c r="AG71" s="26">
        <v>10</v>
      </c>
      <c r="AH71" s="26">
        <v>0</v>
      </c>
      <c r="AI71" s="26">
        <v>0</v>
      </c>
      <c r="AJ71" s="26">
        <v>1</v>
      </c>
      <c r="AK71" s="26">
        <f t="shared" si="6"/>
        <v>20</v>
      </c>
      <c r="AL71" s="26">
        <v>106</v>
      </c>
      <c r="AM71" s="40"/>
      <c r="AN71" s="79">
        <f>AK71+AK72+AK73+AK74</f>
        <v>59</v>
      </c>
      <c r="AO71" s="80">
        <f>AL71+AL72+AL73+AL74</f>
        <v>374</v>
      </c>
      <c r="AP71" s="38">
        <v>69</v>
      </c>
      <c r="AQ71" s="38" t="s">
        <v>93</v>
      </c>
      <c r="AR71" s="47">
        <v>8</v>
      </c>
      <c r="AS71" s="26">
        <v>180</v>
      </c>
      <c r="AT71" s="48">
        <v>10</v>
      </c>
      <c r="AU71" s="26">
        <f>5*60</f>
        <v>300</v>
      </c>
      <c r="AV71" s="26">
        <f t="shared" si="9"/>
        <v>18</v>
      </c>
      <c r="AW71" s="26">
        <f t="shared" si="9"/>
        <v>480</v>
      </c>
      <c r="AX71" s="22"/>
      <c r="AY71" s="86">
        <f>AR71+AR72+AR73+AR74+AT71+AT72+AT73+AT74</f>
        <v>106</v>
      </c>
      <c r="AZ71" s="86">
        <f>AS71+AS72+AS73+AS74+AU71+AU72+AU73+AU74</f>
        <v>1602.45</v>
      </c>
      <c r="BA71" s="79">
        <f>AV71+AV72+AV73+AV74</f>
        <v>106</v>
      </c>
      <c r="BB71" s="80">
        <f>AW71+AW72+AW73+AW74</f>
        <v>1602.45</v>
      </c>
      <c r="BC71" s="80">
        <f>J71+Z71+AN71+BA71</f>
        <v>215</v>
      </c>
      <c r="BD71" s="80">
        <f>AA71+AO71+BB71</f>
        <v>2178.4499999999998</v>
      </c>
      <c r="BE71" s="80">
        <v>12</v>
      </c>
    </row>
    <row r="72" spans="1:57" ht="24.95" customHeight="1" thickBot="1" x14ac:dyDescent="0.5">
      <c r="A72" s="6" t="s">
        <v>72</v>
      </c>
      <c r="B72" s="24" t="s">
        <v>81</v>
      </c>
      <c r="C72" s="12">
        <v>40375</v>
      </c>
      <c r="D72" s="20">
        <v>70</v>
      </c>
      <c r="E72" s="67" t="s">
        <v>93</v>
      </c>
      <c r="F72" s="68">
        <v>3</v>
      </c>
      <c r="G72" s="69">
        <v>3</v>
      </c>
      <c r="H72" s="69">
        <f t="shared" si="7"/>
        <v>9</v>
      </c>
      <c r="I72" s="69"/>
      <c r="J72" s="83"/>
      <c r="K72" s="84"/>
      <c r="L72" s="67">
        <v>70</v>
      </c>
      <c r="M72" s="38" t="s">
        <v>93</v>
      </c>
      <c r="N72" s="26"/>
      <c r="O72" s="26"/>
      <c r="P72" s="26"/>
      <c r="Q72" s="26"/>
      <c r="R72" s="26"/>
      <c r="S72" s="26"/>
      <c r="T72" s="26"/>
      <c r="U72" s="26"/>
      <c r="V72" s="26">
        <v>1</v>
      </c>
      <c r="W72" s="26">
        <f t="shared" si="8"/>
        <v>1</v>
      </c>
      <c r="X72" s="26">
        <v>48</v>
      </c>
      <c r="Y72" s="22"/>
      <c r="Z72" s="82"/>
      <c r="AA72" s="81"/>
      <c r="AB72" s="38">
        <v>70</v>
      </c>
      <c r="AC72" s="38" t="s">
        <v>93</v>
      </c>
      <c r="AD72" s="26">
        <v>0</v>
      </c>
      <c r="AE72" s="26">
        <v>0</v>
      </c>
      <c r="AF72" s="26">
        <v>0</v>
      </c>
      <c r="AG72" s="26">
        <v>6</v>
      </c>
      <c r="AH72" s="26">
        <v>0</v>
      </c>
      <c r="AI72" s="26">
        <v>0</v>
      </c>
      <c r="AJ72" s="26">
        <v>0</v>
      </c>
      <c r="AK72" s="26">
        <f t="shared" si="6"/>
        <v>6</v>
      </c>
      <c r="AL72" s="26">
        <v>86</v>
      </c>
      <c r="AM72" s="40"/>
      <c r="AN72" s="79"/>
      <c r="AO72" s="80"/>
      <c r="AP72" s="38">
        <v>70</v>
      </c>
      <c r="AQ72" s="38" t="s">
        <v>93</v>
      </c>
      <c r="AR72" s="47">
        <v>12</v>
      </c>
      <c r="AS72" s="26">
        <f>2*60+55</f>
        <v>175</v>
      </c>
      <c r="AT72" s="48">
        <v>17</v>
      </c>
      <c r="AU72" s="26">
        <f>2*60+30</f>
        <v>150</v>
      </c>
      <c r="AV72" s="26">
        <f t="shared" si="9"/>
        <v>29</v>
      </c>
      <c r="AW72" s="26">
        <f t="shared" si="9"/>
        <v>325</v>
      </c>
      <c r="AX72" s="22"/>
      <c r="AY72" s="86"/>
      <c r="AZ72" s="86"/>
      <c r="BA72" s="79"/>
      <c r="BB72" s="80"/>
      <c r="BC72" s="80"/>
      <c r="BD72" s="80"/>
      <c r="BE72" s="80"/>
    </row>
    <row r="73" spans="1:57" ht="24.95" customHeight="1" thickBot="1" x14ac:dyDescent="0.5">
      <c r="A73" s="6" t="s">
        <v>73</v>
      </c>
      <c r="B73" s="24" t="s">
        <v>82</v>
      </c>
      <c r="C73" s="12">
        <v>40878</v>
      </c>
      <c r="D73" s="20">
        <v>71</v>
      </c>
      <c r="E73" s="67" t="s">
        <v>93</v>
      </c>
      <c r="F73" s="68">
        <v>3</v>
      </c>
      <c r="G73" s="69">
        <v>5</v>
      </c>
      <c r="H73" s="69">
        <f t="shared" si="7"/>
        <v>15</v>
      </c>
      <c r="I73" s="69"/>
      <c r="J73" s="83"/>
      <c r="K73" s="84"/>
      <c r="L73" s="67">
        <v>71</v>
      </c>
      <c r="M73" s="38" t="s">
        <v>93</v>
      </c>
      <c r="N73" s="26"/>
      <c r="O73" s="26"/>
      <c r="P73" s="26"/>
      <c r="Q73" s="26"/>
      <c r="R73" s="26"/>
      <c r="S73" s="26"/>
      <c r="T73" s="26"/>
      <c r="U73" s="26"/>
      <c r="V73" s="26"/>
      <c r="W73" s="26">
        <f t="shared" si="8"/>
        <v>0</v>
      </c>
      <c r="X73" s="26">
        <v>58</v>
      </c>
      <c r="Y73" s="22"/>
      <c r="Z73" s="82"/>
      <c r="AA73" s="81"/>
      <c r="AB73" s="38">
        <v>71</v>
      </c>
      <c r="AC73" s="38" t="s">
        <v>93</v>
      </c>
      <c r="AD73" s="26">
        <v>0</v>
      </c>
      <c r="AE73" s="26">
        <v>1</v>
      </c>
      <c r="AF73" s="26">
        <v>3</v>
      </c>
      <c r="AG73" s="26">
        <v>6</v>
      </c>
      <c r="AH73" s="26">
        <v>3</v>
      </c>
      <c r="AI73" s="26">
        <v>1</v>
      </c>
      <c r="AJ73" s="26">
        <v>0</v>
      </c>
      <c r="AK73" s="26">
        <f t="shared" si="6"/>
        <v>14</v>
      </c>
      <c r="AL73" s="26">
        <v>90</v>
      </c>
      <c r="AM73" s="40"/>
      <c r="AN73" s="79"/>
      <c r="AO73" s="80"/>
      <c r="AP73" s="38">
        <v>71</v>
      </c>
      <c r="AQ73" s="38" t="s">
        <v>93</v>
      </c>
      <c r="AR73" s="47">
        <v>14</v>
      </c>
      <c r="AS73" s="26">
        <f>60*2+40</f>
        <v>160</v>
      </c>
      <c r="AT73" s="48">
        <v>22</v>
      </c>
      <c r="AU73" s="26">
        <f>60*3+10</f>
        <v>190</v>
      </c>
      <c r="AV73" s="26">
        <f t="shared" si="9"/>
        <v>36</v>
      </c>
      <c r="AW73" s="26">
        <f t="shared" si="9"/>
        <v>350</v>
      </c>
      <c r="AX73" s="22"/>
      <c r="AY73" s="86"/>
      <c r="AZ73" s="86"/>
      <c r="BA73" s="79"/>
      <c r="BB73" s="80"/>
      <c r="BC73" s="80"/>
      <c r="BD73" s="80"/>
      <c r="BE73" s="80"/>
    </row>
    <row r="74" spans="1:57" ht="24.95" customHeight="1" thickBot="1" x14ac:dyDescent="0.5">
      <c r="A74" s="6" t="s">
        <v>74</v>
      </c>
      <c r="B74" s="24" t="s">
        <v>82</v>
      </c>
      <c r="C74" s="12">
        <v>41138</v>
      </c>
      <c r="D74" s="20">
        <v>72</v>
      </c>
      <c r="E74" s="67" t="s">
        <v>93</v>
      </c>
      <c r="F74" s="68">
        <v>3</v>
      </c>
      <c r="G74" s="69">
        <v>4</v>
      </c>
      <c r="H74" s="69">
        <f t="shared" si="7"/>
        <v>12</v>
      </c>
      <c r="I74" s="69"/>
      <c r="J74" s="83"/>
      <c r="K74" s="84"/>
      <c r="L74" s="67">
        <v>72</v>
      </c>
      <c r="M74" s="38" t="s">
        <v>93</v>
      </c>
      <c r="N74" s="26"/>
      <c r="O74" s="26"/>
      <c r="P74" s="26"/>
      <c r="Q74" s="26"/>
      <c r="R74" s="26"/>
      <c r="S74" s="26"/>
      <c r="T74" s="26"/>
      <c r="U74" s="26"/>
      <c r="V74" s="26"/>
      <c r="W74" s="26">
        <f t="shared" si="8"/>
        <v>0</v>
      </c>
      <c r="X74" s="26">
        <v>42</v>
      </c>
      <c r="Y74" s="22"/>
      <c r="Z74" s="82"/>
      <c r="AA74" s="81"/>
      <c r="AB74" s="38">
        <v>72</v>
      </c>
      <c r="AC74" s="38" t="s">
        <v>93</v>
      </c>
      <c r="AD74" s="26">
        <v>4</v>
      </c>
      <c r="AE74" s="26">
        <v>0</v>
      </c>
      <c r="AF74" s="26">
        <v>8</v>
      </c>
      <c r="AG74" s="26">
        <v>6</v>
      </c>
      <c r="AH74" s="26">
        <v>0</v>
      </c>
      <c r="AI74" s="26">
        <v>0</v>
      </c>
      <c r="AJ74" s="26">
        <v>1</v>
      </c>
      <c r="AK74" s="26">
        <f t="shared" si="6"/>
        <v>19</v>
      </c>
      <c r="AL74" s="26">
        <v>92</v>
      </c>
      <c r="AM74" s="40"/>
      <c r="AN74" s="79"/>
      <c r="AO74" s="80"/>
      <c r="AP74" s="38">
        <v>72</v>
      </c>
      <c r="AQ74" s="38" t="s">
        <v>93</v>
      </c>
      <c r="AR74" s="47">
        <v>12</v>
      </c>
      <c r="AS74" s="26">
        <v>180</v>
      </c>
      <c r="AT74" s="48">
        <v>11</v>
      </c>
      <c r="AU74" s="26">
        <f>4*60+27.45</f>
        <v>267.45</v>
      </c>
      <c r="AV74" s="26">
        <f t="shared" si="9"/>
        <v>23</v>
      </c>
      <c r="AW74" s="26">
        <f t="shared" si="9"/>
        <v>447.45</v>
      </c>
      <c r="AX74" s="22"/>
      <c r="AY74" s="86"/>
      <c r="AZ74" s="86"/>
      <c r="BA74" s="79"/>
      <c r="BB74" s="80"/>
      <c r="BC74" s="80"/>
      <c r="BD74" s="80"/>
      <c r="BE74" s="80"/>
    </row>
    <row r="75" spans="1:57" x14ac:dyDescent="0.45">
      <c r="A75" s="7"/>
      <c r="B75" s="7"/>
      <c r="C75" s="13"/>
      <c r="D75" s="15"/>
      <c r="E75" s="75"/>
      <c r="L75" s="76"/>
      <c r="M75" s="54"/>
      <c r="AB75" s="15"/>
      <c r="AC75" s="54"/>
      <c r="AP75" s="15"/>
      <c r="AQ75" s="54"/>
      <c r="AR75" s="55"/>
      <c r="AS75" s="56"/>
      <c r="AT75" s="57"/>
      <c r="AU75" s="56"/>
      <c r="AV75" s="56"/>
      <c r="AW75" s="56"/>
      <c r="AX75" s="58"/>
    </row>
    <row r="76" spans="1:57" x14ac:dyDescent="0.45">
      <c r="A76" s="7"/>
      <c r="B76" s="7"/>
      <c r="C76" s="13"/>
      <c r="D76" s="15"/>
      <c r="E76" s="67"/>
      <c r="L76" s="76"/>
      <c r="M76" s="35"/>
      <c r="AB76" s="15"/>
      <c r="AC76" s="35"/>
    </row>
  </sheetData>
  <autoFilter ref="A2:BD74"/>
  <mergeCells count="234">
    <mergeCell ref="BE3:BE6"/>
    <mergeCell ref="BE7:BE10"/>
    <mergeCell ref="BE11:BE14"/>
    <mergeCell ref="BE15:BE18"/>
    <mergeCell ref="BE19:BE22"/>
    <mergeCell ref="BE23:BE26"/>
    <mergeCell ref="BE35:BE38"/>
    <mergeCell ref="BE39:BE42"/>
    <mergeCell ref="BE43:BE46"/>
    <mergeCell ref="BE27:BE30"/>
    <mergeCell ref="BE31:BE34"/>
    <mergeCell ref="BC71:BC74"/>
    <mergeCell ref="BD71:BD74"/>
    <mergeCell ref="BC43:BC46"/>
    <mergeCell ref="BD43:BD46"/>
    <mergeCell ref="BC47:BC50"/>
    <mergeCell ref="BD47:BD50"/>
    <mergeCell ref="BC51:BC54"/>
    <mergeCell ref="BD51:BD54"/>
    <mergeCell ref="BE47:BE50"/>
    <mergeCell ref="BC59:BC62"/>
    <mergeCell ref="BD59:BD62"/>
    <mergeCell ref="BC55:BC58"/>
    <mergeCell ref="BD55:BD58"/>
    <mergeCell ref="BE67:BE70"/>
    <mergeCell ref="BE71:BE74"/>
    <mergeCell ref="BE51:BE54"/>
    <mergeCell ref="BE55:BE58"/>
    <mergeCell ref="BE59:BE62"/>
    <mergeCell ref="BE63:BE66"/>
    <mergeCell ref="BD31:BD34"/>
    <mergeCell ref="BC19:BC22"/>
    <mergeCell ref="BD19:BD22"/>
    <mergeCell ref="BC23:BC26"/>
    <mergeCell ref="BD23:BD26"/>
    <mergeCell ref="BC63:BC66"/>
    <mergeCell ref="BD63:BD66"/>
    <mergeCell ref="BC67:BC70"/>
    <mergeCell ref="BD67:BD70"/>
    <mergeCell ref="BC35:BC38"/>
    <mergeCell ref="BD35:BD38"/>
    <mergeCell ref="BC39:BC42"/>
    <mergeCell ref="BD39:BD42"/>
    <mergeCell ref="BD11:BD14"/>
    <mergeCell ref="BC15:BC18"/>
    <mergeCell ref="BD15:BD18"/>
    <mergeCell ref="BC3:BC6"/>
    <mergeCell ref="BD3:BD6"/>
    <mergeCell ref="BC7:BC10"/>
    <mergeCell ref="BD7:BD10"/>
    <mergeCell ref="BC27:BC30"/>
    <mergeCell ref="BD27:BD30"/>
    <mergeCell ref="AY71:AY74"/>
    <mergeCell ref="AZ71:AZ74"/>
    <mergeCell ref="BA71:BA74"/>
    <mergeCell ref="BB71:BB74"/>
    <mergeCell ref="AY67:AY70"/>
    <mergeCell ref="AZ67:AZ70"/>
    <mergeCell ref="BA67:BA70"/>
    <mergeCell ref="BB67:BB70"/>
    <mergeCell ref="BC11:BC14"/>
    <mergeCell ref="BC31:BC34"/>
    <mergeCell ref="BB51:BB54"/>
    <mergeCell ref="AY55:AY58"/>
    <mergeCell ref="AZ55:AZ58"/>
    <mergeCell ref="BA55:BA58"/>
    <mergeCell ref="BB55:BB58"/>
    <mergeCell ref="AY63:AY66"/>
    <mergeCell ref="AZ63:AZ66"/>
    <mergeCell ref="BA63:BA66"/>
    <mergeCell ref="BB63:BB66"/>
    <mergeCell ref="AY59:AY62"/>
    <mergeCell ref="AZ59:AZ62"/>
    <mergeCell ref="BA59:BA62"/>
    <mergeCell ref="BB59:BB62"/>
    <mergeCell ref="BB35:BB38"/>
    <mergeCell ref="AY39:AY42"/>
    <mergeCell ref="AZ39:AZ42"/>
    <mergeCell ref="BA39:BA42"/>
    <mergeCell ref="BB39:BB42"/>
    <mergeCell ref="AZ43:AZ46"/>
    <mergeCell ref="BA43:BA46"/>
    <mergeCell ref="BB43:BB46"/>
    <mergeCell ref="AY47:AY50"/>
    <mergeCell ref="AZ47:AZ50"/>
    <mergeCell ref="BA47:BA50"/>
    <mergeCell ref="BB47:BB50"/>
    <mergeCell ref="BB19:BB22"/>
    <mergeCell ref="AY23:AY26"/>
    <mergeCell ref="AZ23:AZ26"/>
    <mergeCell ref="BA23:BA26"/>
    <mergeCell ref="BB23:BB26"/>
    <mergeCell ref="AZ27:AZ30"/>
    <mergeCell ref="BA27:BA30"/>
    <mergeCell ref="BB27:BB30"/>
    <mergeCell ref="AY31:AY34"/>
    <mergeCell ref="AZ31:AZ34"/>
    <mergeCell ref="BA31:BA34"/>
    <mergeCell ref="BB31:BB34"/>
    <mergeCell ref="BB3:BB6"/>
    <mergeCell ref="AY7:AY10"/>
    <mergeCell ref="AZ7:AZ10"/>
    <mergeCell ref="BA7:BA10"/>
    <mergeCell ref="BB7:BB10"/>
    <mergeCell ref="AZ11:AZ14"/>
    <mergeCell ref="BA11:BA14"/>
    <mergeCell ref="BB11:BB14"/>
    <mergeCell ref="AY15:AY18"/>
    <mergeCell ref="AZ15:AZ18"/>
    <mergeCell ref="BA15:BA18"/>
    <mergeCell ref="BB15:BB18"/>
    <mergeCell ref="AY3:AY6"/>
    <mergeCell ref="AY11:AY14"/>
    <mergeCell ref="AY19:AY22"/>
    <mergeCell ref="AY27:AY30"/>
    <mergeCell ref="AY35:AY38"/>
    <mergeCell ref="AY43:AY46"/>
    <mergeCell ref="AY51:AY54"/>
    <mergeCell ref="AZ3:AZ6"/>
    <mergeCell ref="BA3:BA6"/>
    <mergeCell ref="AZ19:AZ22"/>
    <mergeCell ref="BA19:BA22"/>
    <mergeCell ref="AZ35:AZ38"/>
    <mergeCell ref="BA35:BA38"/>
    <mergeCell ref="AZ51:AZ54"/>
    <mergeCell ref="BA51:BA54"/>
    <mergeCell ref="J3:J6"/>
    <mergeCell ref="J7:J10"/>
    <mergeCell ref="J11:J14"/>
    <mergeCell ref="K3:K6"/>
    <mergeCell ref="K7:K10"/>
    <mergeCell ref="K11:K14"/>
    <mergeCell ref="K71:K74"/>
    <mergeCell ref="K27:K30"/>
    <mergeCell ref="K31:K34"/>
    <mergeCell ref="K35:K38"/>
    <mergeCell ref="K39:K42"/>
    <mergeCell ref="K43:K46"/>
    <mergeCell ref="K47:K50"/>
    <mergeCell ref="K51:K54"/>
    <mergeCell ref="K55:K58"/>
    <mergeCell ref="K59:K62"/>
    <mergeCell ref="K63:K66"/>
    <mergeCell ref="K67:K70"/>
    <mergeCell ref="K23:K26"/>
    <mergeCell ref="Z67:Z70"/>
    <mergeCell ref="AA67:AA70"/>
    <mergeCell ref="Z71:Z74"/>
    <mergeCell ref="AA71:AA74"/>
    <mergeCell ref="Z47:Z50"/>
    <mergeCell ref="AA47:AA50"/>
    <mergeCell ref="Z63:Z66"/>
    <mergeCell ref="AA63:AA66"/>
    <mergeCell ref="Z51:Z54"/>
    <mergeCell ref="AA51:AA54"/>
    <mergeCell ref="K15:K18"/>
    <mergeCell ref="K19:K22"/>
    <mergeCell ref="Z55:Z58"/>
    <mergeCell ref="AA15:AA18"/>
    <mergeCell ref="Z19:Z22"/>
    <mergeCell ref="AA19:AA22"/>
    <mergeCell ref="Z23:Z26"/>
    <mergeCell ref="AA23:AA26"/>
    <mergeCell ref="Z31:Z34"/>
    <mergeCell ref="AA31:AA34"/>
    <mergeCell ref="Z35:Z38"/>
    <mergeCell ref="AA35:AA38"/>
    <mergeCell ref="J71:J74"/>
    <mergeCell ref="J51:J54"/>
    <mergeCell ref="J55:J58"/>
    <mergeCell ref="J59:J62"/>
    <mergeCell ref="J63:J66"/>
    <mergeCell ref="J67:J70"/>
    <mergeCell ref="J15:J18"/>
    <mergeCell ref="J19:J22"/>
    <mergeCell ref="J23:J26"/>
    <mergeCell ref="J39:J42"/>
    <mergeCell ref="J43:J46"/>
    <mergeCell ref="J47:J50"/>
    <mergeCell ref="J27:J30"/>
    <mergeCell ref="J31:J34"/>
    <mergeCell ref="J35:J38"/>
    <mergeCell ref="Z3:Z6"/>
    <mergeCell ref="AA3:AA6"/>
    <mergeCell ref="Z7:Z10"/>
    <mergeCell ref="AA7:AA10"/>
    <mergeCell ref="Z11:Z14"/>
    <mergeCell ref="AA11:AA14"/>
    <mergeCell ref="Z39:Z42"/>
    <mergeCell ref="AA39:AA42"/>
    <mergeCell ref="Z43:Z46"/>
    <mergeCell ref="Z15:Z18"/>
    <mergeCell ref="AA55:AA58"/>
    <mergeCell ref="Z59:Z62"/>
    <mergeCell ref="AA59:AA62"/>
    <mergeCell ref="AN15:AN18"/>
    <mergeCell ref="AN19:AN22"/>
    <mergeCell ref="AN23:AN26"/>
    <mergeCell ref="AN47:AN50"/>
    <mergeCell ref="AA43:AA46"/>
    <mergeCell ref="Z27:Z30"/>
    <mergeCell ref="AA27:AA30"/>
    <mergeCell ref="AN71:AN74"/>
    <mergeCell ref="AO71:AO74"/>
    <mergeCell ref="AN51:AN54"/>
    <mergeCell ref="AO51:AO54"/>
    <mergeCell ref="AN55:AN58"/>
    <mergeCell ref="AO55:AO58"/>
    <mergeCell ref="AN11:AN14"/>
    <mergeCell ref="AO11:AO14"/>
    <mergeCell ref="AN39:AN42"/>
    <mergeCell ref="AO39:AO42"/>
    <mergeCell ref="AO15:AO18"/>
    <mergeCell ref="AO19:AO22"/>
    <mergeCell ref="AO23:AO26"/>
    <mergeCell ref="AN43:AN46"/>
    <mergeCell ref="AO43:AO46"/>
    <mergeCell ref="AN27:AN30"/>
    <mergeCell ref="AO27:AO30"/>
    <mergeCell ref="AN31:AN34"/>
    <mergeCell ref="AO31:AO34"/>
    <mergeCell ref="AN35:AN38"/>
    <mergeCell ref="AO35:AO38"/>
    <mergeCell ref="AO47:AO50"/>
    <mergeCell ref="AN59:AN62"/>
    <mergeCell ref="AO59:AO62"/>
    <mergeCell ref="AN63:AN66"/>
    <mergeCell ref="AO63:AO66"/>
    <mergeCell ref="AN67:AN70"/>
    <mergeCell ref="AO67:AO70"/>
    <mergeCell ref="AN3:AN6"/>
    <mergeCell ref="AO3:AO6"/>
    <mergeCell ref="AN7:AN10"/>
    <mergeCell ref="AO7:AO10"/>
  </mergeCells>
  <phoneticPr fontId="0" type="noConversion"/>
  <pageMargins left="0.7" right="0.24" top="0.22" bottom="0.75" header="0.15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команд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2022-05-13T08:14:25Z</cp:lastPrinted>
  <dcterms:created xsi:type="dcterms:W3CDTF">2006-09-16T00:00:00Z</dcterms:created>
  <dcterms:modified xsi:type="dcterms:W3CDTF">2022-05-13T09:24:40Z</dcterms:modified>
</cp:coreProperties>
</file>